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 codeName="ThisWorkbook" defaultThemeVersion="124226"/>
  <xr:revisionPtr revIDLastSave="355" documentId="8_{CFBB7A22-4B6A-4F5E-8F75-872AAD9C694E}" xr6:coauthVersionLast="47" xr6:coauthVersionMax="47" xr10:uidLastSave="{DB7EADDD-73D0-4648-B05E-09BC6A953B35}"/>
  <bookViews>
    <workbookView xWindow="69720" yWindow="-120" windowWidth="29040" windowHeight="15840" tabRatio="1000" activeTab="5" xr2:uid="{00000000-000D-0000-FFFF-FFFF00000000}"/>
  </bookViews>
  <sheets>
    <sheet name="Cover" sheetId="28" r:id="rId1"/>
    <sheet name="Instructions" sheetId="39" r:id="rId2"/>
    <sheet name="Model formatting" sheetId="18" r:id="rId3"/>
    <sheet name="ToC" sheetId="20" r:id="rId4"/>
    <sheet name="InputB" sheetId="37" r:id="rId5"/>
    <sheet name="InputsR" sheetId="13" r:id="rId6"/>
    <sheet name="InputsC" sheetId="19" r:id="rId7"/>
    <sheet name="Time" sheetId="15" r:id="rId8"/>
    <sheet name="CalcTiming Adjusted" sheetId="31" r:id="rId9"/>
    <sheet name="Outputs" sheetId="24" r:id="rId10"/>
    <sheet name="Checks" sheetId="21" r:id="rId11"/>
    <sheet name="DO NOT USE --&gt;" sheetId="40" r:id="rId12"/>
    <sheet name="Solution Partnerships" sheetId="36" r:id="rId13"/>
    <sheet name="Unspent Allowance" sheetId="38" r:id="rId14"/>
    <sheet name="Discount Rate " sheetId="30" r:id="rId15"/>
  </sheets>
  <definedNames>
    <definedName name="_AtRisk_SimSetting_AutomaticallyGenerateReports">FALSE</definedName>
    <definedName name="_AtRisk_SimSetting_AutomaticResultsDisplayMode">0</definedName>
    <definedName name="_AtRisk_SimSetting_ConvergenceConfidenceLevel">0.95</definedName>
    <definedName name="_AtRisk_SimSetting_ConvergencePercentileToTest">0.9</definedName>
    <definedName name="_AtRisk_SimSetting_ConvergencePerformMeanTest">TRUE</definedName>
    <definedName name="_AtRisk_SimSetting_ConvergencePerformPercentileTest">FALSE</definedName>
    <definedName name="_AtRisk_SimSetting_ConvergencePerformStdDeviationTest">FALSE</definedName>
    <definedName name="_AtRisk_SimSetting_ConvergenceTestAllOutputs">TRUE</definedName>
    <definedName name="_AtRisk_SimSetting_ConvergenceTestingPeriod">100</definedName>
    <definedName name="_AtRisk_SimSetting_ConvergenceTolerance">0.03</definedName>
    <definedName name="_AtRisk_SimSetting_LiveUpdate">TRUE</definedName>
    <definedName name="_AtRisk_SimSetting_LiveUpdatePeriod">-1</definedName>
    <definedName name="_AtRisk_SimSetting_MacroRecalculationBehavior">0</definedName>
    <definedName name="_AtRisk_SimSetting_RandomNumberGenerator">0</definedName>
    <definedName name="_AtRisk_SimSetting_ReportOptionCustomItemsCount">0</definedName>
    <definedName name="_AtRisk_SimSetting_ReportOptionDataMode">1</definedName>
    <definedName name="_AtRisk_SimSetting_ReportOptionReportMultiSimType">1</definedName>
    <definedName name="_AtRisk_SimSetting_ReportOptionReportPlacement">1</definedName>
    <definedName name="_AtRisk_SimSetting_ReportOptionReportSelection">257</definedName>
    <definedName name="_AtRisk_SimSetting_ReportOptionReportsFileType">1</definedName>
    <definedName name="_AtRisk_SimSetting_ReportOptionSelectiveQR">FALSE</definedName>
    <definedName name="_AtRisk_SimSetting_ReportsList">257</definedName>
    <definedName name="_AtRisk_SimSetting_ShowSimulationProgressWindow">TRUE</definedName>
    <definedName name="_AtRisk_SimSetting_SimNameCount">0</definedName>
    <definedName name="_AtRisk_SimSetting_SmartSensitivityAnalysisEnabled">TRUE</definedName>
    <definedName name="_AtRisk_SimSetting_StatisticFunctionUpdating">1</definedName>
    <definedName name="_AtRisk_SimSetting_StdRecalcActiveSimulationNumber">1</definedName>
    <definedName name="_AtRisk_SimSetting_StdRecalcBehavior">1</definedName>
    <definedName name="_AtRisk_SimSetting_StdRecalcWithoutRiskStatic">0</definedName>
    <definedName name="_AtRisk_SimSetting_StdRecalcWithoutRiskStaticPercentile">0.5</definedName>
    <definedName name="RiskAfterRecalcMacro">""</definedName>
    <definedName name="RiskAfterSimMacro">""</definedName>
    <definedName name="RiskBeforeRecalcMacro">""</definedName>
    <definedName name="RiskBeforeSimMacro">""</definedName>
    <definedName name="RiskCollectDistributionSamples">2</definedName>
    <definedName name="RiskFixedSeed">1</definedName>
    <definedName name="RiskHasSettings">7</definedName>
    <definedName name="RiskMinimizeOnStart">FALSE</definedName>
    <definedName name="RiskMonitorConvergence">FALSE</definedName>
    <definedName name="RiskMultipleCPUSupportEnabled">TRUE</definedName>
    <definedName name="RiskNumIterations">1000</definedName>
    <definedName name="RiskNumSimulations">1</definedName>
    <definedName name="RiskPauseOnError">FALSE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tandardRecalc">2</definedName>
    <definedName name="RiskUpdateDisplay">FALSE</definedName>
    <definedName name="RiskUseDifferentSeedForEachSim">FALSE</definedName>
    <definedName name="RiskUseFixedSeed">FALSE</definedName>
    <definedName name="RiskUseMultipleCPUs">TRUE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55" i="31" l="1"/>
  <c r="G546" i="31"/>
  <c r="G547" i="31"/>
  <c r="G460" i="31"/>
  <c r="G420" i="31"/>
  <c r="G411" i="31"/>
  <c r="G413" i="31"/>
  <c r="G402" i="31"/>
  <c r="G399" i="31"/>
  <c r="G400" i="31"/>
  <c r="G348" i="31"/>
  <c r="G336" i="31"/>
  <c r="G337" i="31"/>
  <c r="G332" i="31"/>
  <c r="G330" i="31"/>
  <c r="G324" i="31"/>
  <c r="G325" i="31"/>
  <c r="G318" i="31"/>
  <c r="G319" i="31"/>
  <c r="G289" i="31"/>
  <c r="G277" i="31"/>
  <c r="G278" i="31"/>
  <c r="G273" i="31"/>
  <c r="G271" i="31"/>
  <c r="G259" i="31"/>
  <c r="G260" i="31"/>
  <c r="G265" i="31"/>
  <c r="G266" i="31"/>
  <c r="G228" i="31"/>
  <c r="G216" i="31"/>
  <c r="G217" i="31"/>
  <c r="G212" i="31"/>
  <c r="G210" i="31"/>
  <c r="G204" i="31"/>
  <c r="G205" i="31"/>
  <c r="G199" i="31"/>
  <c r="G157" i="31"/>
  <c r="G158" i="31"/>
  <c r="G153" i="31"/>
  <c r="G151" i="31"/>
  <c r="G152" i="31"/>
  <c r="G49" i="31"/>
  <c r="F394" i="31"/>
  <c r="G393" i="31"/>
  <c r="G394" i="31"/>
  <c r="G612" i="31"/>
  <c r="G613" i="31"/>
  <c r="F606" i="31"/>
  <c r="F612" i="31" s="1"/>
  <c r="G606" i="31"/>
  <c r="G607" i="31"/>
  <c r="G600" i="31"/>
  <c r="G601" i="31"/>
  <c r="G594" i="31"/>
  <c r="G595" i="31"/>
  <c r="F595" i="31"/>
  <c r="F601" i="31" s="1"/>
  <c r="F405" i="31" l="1"/>
  <c r="F411" i="31" s="1"/>
  <c r="F471" i="31"/>
  <c r="F477" i="31" s="1"/>
  <c r="G540" i="31"/>
  <c r="G542" i="31"/>
  <c r="F540" i="31"/>
  <c r="F546" i="31" s="1"/>
  <c r="G534" i="31"/>
  <c r="G535" i="31"/>
  <c r="G528" i="31"/>
  <c r="G529" i="31"/>
  <c r="F529" i="31"/>
  <c r="F535" i="31" s="1"/>
  <c r="G471" i="31"/>
  <c r="G473" i="31"/>
  <c r="G465" i="31"/>
  <c r="G466" i="31"/>
  <c r="F460" i="31"/>
  <c r="F466" i="31" s="1"/>
  <c r="G459" i="31"/>
  <c r="G407" i="31"/>
  <c r="G405" i="31"/>
  <c r="F400" i="31"/>
  <c r="G169" i="31"/>
  <c r="G108" i="31"/>
  <c r="B27" i="37"/>
  <c r="C27" i="37" s="1"/>
  <c r="E4" i="38"/>
  <c r="E5" i="38"/>
  <c r="E6" i="38"/>
  <c r="E7" i="38"/>
  <c r="E8" i="38"/>
  <c r="E9" i="38"/>
  <c r="E10" i="38"/>
  <c r="E11" i="38"/>
  <c r="E12" i="38"/>
  <c r="E13" i="38"/>
  <c r="E14" i="38"/>
  <c r="E15" i="38"/>
  <c r="E16" i="38"/>
  <c r="E17" i="38"/>
  <c r="E18" i="38"/>
  <c r="E19" i="38"/>
  <c r="E20" i="38"/>
  <c r="E21" i="38"/>
  <c r="E22" i="38"/>
  <c r="E23" i="38"/>
  <c r="E24" i="38"/>
  <c r="E25" i="38"/>
  <c r="E26" i="38"/>
  <c r="E3" i="38"/>
  <c r="E27" i="37" l="1"/>
  <c r="D27" i="37"/>
  <c r="A22" i="13" l="1"/>
  <c r="B7" i="24" s="1"/>
  <c r="A103" i="13"/>
  <c r="Z21" i="37"/>
  <c r="Y21" i="37"/>
  <c r="X21" i="37"/>
  <c r="W21" i="37"/>
  <c r="V21" i="37"/>
  <c r="U21" i="37"/>
  <c r="T21" i="37"/>
  <c r="S21" i="37"/>
  <c r="R21" i="37"/>
  <c r="Q21" i="37"/>
  <c r="P21" i="37"/>
  <c r="O21" i="37"/>
  <c r="N21" i="37"/>
  <c r="M21" i="37"/>
  <c r="L21" i="37"/>
  <c r="K21" i="37"/>
  <c r="J21" i="37"/>
  <c r="I21" i="37"/>
  <c r="H21" i="37"/>
  <c r="G21" i="37"/>
  <c r="F109" i="13" s="1"/>
  <c r="E165" i="13" s="1"/>
  <c r="F21" i="37"/>
  <c r="C6" i="37"/>
  <c r="E21" i="37"/>
  <c r="F108" i="13" s="1"/>
  <c r="E156" i="13" s="1"/>
  <c r="D21" i="37"/>
  <c r="C21" i="37"/>
  <c r="F107" i="13" s="1"/>
  <c r="E155" i="13" s="1"/>
  <c r="K4" i="38"/>
  <c r="K5" i="38"/>
  <c r="K6" i="38"/>
  <c r="K7" i="38"/>
  <c r="K8" i="38"/>
  <c r="K9" i="38"/>
  <c r="K10" i="38"/>
  <c r="K11" i="38"/>
  <c r="K12" i="38"/>
  <c r="K13" i="38"/>
  <c r="K14" i="38"/>
  <c r="K15" i="38"/>
  <c r="K16" i="38"/>
  <c r="K17" i="38"/>
  <c r="K18" i="38"/>
  <c r="K19" i="38"/>
  <c r="K20" i="38"/>
  <c r="K21" i="38"/>
  <c r="K22" i="38"/>
  <c r="K23" i="38"/>
  <c r="K24" i="38"/>
  <c r="K25" i="38"/>
  <c r="K26" i="38"/>
  <c r="K3" i="38"/>
  <c r="H4" i="38"/>
  <c r="H5" i="38"/>
  <c r="H6" i="38"/>
  <c r="H7" i="38"/>
  <c r="H8" i="38"/>
  <c r="H9" i="38"/>
  <c r="H10" i="38"/>
  <c r="H11" i="38"/>
  <c r="H12" i="38"/>
  <c r="H13" i="38"/>
  <c r="H14" i="38"/>
  <c r="H15" i="38"/>
  <c r="H16" i="38"/>
  <c r="H17" i="38"/>
  <c r="H18" i="38"/>
  <c r="H19" i="38"/>
  <c r="H20" i="38"/>
  <c r="H21" i="38"/>
  <c r="H22" i="38"/>
  <c r="H23" i="38"/>
  <c r="H24" i="38"/>
  <c r="H25" i="38"/>
  <c r="H26" i="38"/>
  <c r="H3" i="38"/>
  <c r="B12" i="37"/>
  <c r="E116" i="13" l="1"/>
  <c r="E126" i="13"/>
  <c r="E135" i="13"/>
  <c r="E173" i="13"/>
  <c r="E130" i="13"/>
  <c r="E127" i="13"/>
  <c r="E131" i="13"/>
  <c r="E139" i="13"/>
  <c r="E153" i="13"/>
  <c r="E160" i="13"/>
  <c r="E161" i="13"/>
  <c r="E157" i="13"/>
  <c r="E169" i="13"/>
  <c r="E163" i="13"/>
  <c r="E471" i="31" s="1"/>
  <c r="E477" i="31" s="1"/>
  <c r="E159" i="13"/>
  <c r="E449" i="31"/>
  <c r="E448" i="31"/>
  <c r="E436" i="31"/>
  <c r="E441" i="31"/>
  <c r="E642" i="31"/>
  <c r="E583" i="31"/>
  <c r="E584" i="31"/>
  <c r="E637" i="31"/>
  <c r="E603" i="31"/>
  <c r="E597" i="31"/>
  <c r="E576" i="31"/>
  <c r="E631" i="31"/>
  <c r="E571" i="31"/>
  <c r="E649" i="31"/>
  <c r="E625" i="31"/>
  <c r="E565" i="31"/>
  <c r="E420" i="31"/>
  <c r="E621" i="31"/>
  <c r="E559" i="31"/>
  <c r="E616" i="31"/>
  <c r="E607" i="31"/>
  <c r="E613" i="31" s="1"/>
  <c r="E594" i="31"/>
  <c r="E600" i="31" s="1"/>
  <c r="E555" i="31"/>
  <c r="E650" i="31"/>
  <c r="E609" i="31"/>
  <c r="E473" i="31"/>
  <c r="E478" i="31" s="1"/>
  <c r="E528" i="31"/>
  <c r="E534" i="31" s="1"/>
  <c r="E550" i="31"/>
  <c r="E543" i="31"/>
  <c r="E415" i="31"/>
  <c r="E407" i="31"/>
  <c r="E413" i="31" s="1"/>
  <c r="E490" i="31"/>
  <c r="E393" i="31"/>
  <c r="E399" i="31" s="1"/>
  <c r="E486" i="31"/>
  <c r="E462" i="31"/>
  <c r="E537" i="31"/>
  <c r="E531" i="31"/>
  <c r="E468" i="31"/>
  <c r="E424" i="31"/>
  <c r="E496" i="31"/>
  <c r="E408" i="31"/>
  <c r="E481" i="31"/>
  <c r="E515" i="31"/>
  <c r="E474" i="31"/>
  <c r="E402" i="31"/>
  <c r="E507" i="31"/>
  <c r="E430" i="31"/>
  <c r="E381" i="31"/>
  <c r="E502" i="31"/>
  <c r="E376" i="31"/>
  <c r="E542" i="31"/>
  <c r="E547" i="31" s="1"/>
  <c r="E514" i="31"/>
  <c r="E459" i="31"/>
  <c r="E465" i="31" s="1"/>
  <c r="E396" i="31"/>
  <c r="E122" i="31"/>
  <c r="E19" i="31"/>
  <c r="E405" i="31"/>
  <c r="E411" i="31" s="1"/>
  <c r="E540" i="31"/>
  <c r="E546" i="31" s="1"/>
  <c r="E129" i="13"/>
  <c r="E164" i="13"/>
  <c r="E137" i="13"/>
  <c r="E138" i="13"/>
  <c r="E12" i="37"/>
  <c r="D12" i="37"/>
  <c r="C12" i="37"/>
  <c r="E134" i="13"/>
  <c r="E114" i="13"/>
  <c r="E152" i="13"/>
  <c r="E125" i="13"/>
  <c r="E115" i="13"/>
  <c r="E133" i="13"/>
  <c r="E167" i="13"/>
  <c r="E168" i="13"/>
  <c r="E151" i="13"/>
  <c r="E111" i="13"/>
  <c r="E171" i="13"/>
  <c r="E172" i="13"/>
  <c r="C23" i="37"/>
  <c r="F336" i="31"/>
  <c r="F330" i="31"/>
  <c r="F277" i="31"/>
  <c r="F157" i="31"/>
  <c r="F271" i="31"/>
  <c r="F323" i="31"/>
  <c r="F325" i="31"/>
  <c r="F319" i="31"/>
  <c r="E529" i="31" l="1"/>
  <c r="E535" i="31" s="1"/>
  <c r="F289" i="31"/>
  <c r="F348" i="31"/>
  <c r="F169" i="31"/>
  <c r="F228" i="31"/>
  <c r="E595" i="31"/>
  <c r="E601" i="31" s="1"/>
  <c r="E460" i="31"/>
  <c r="E466" i="31" s="1"/>
  <c r="E606" i="31"/>
  <c r="E612" i="31" s="1"/>
  <c r="E394" i="31"/>
  <c r="E400" i="31" s="1"/>
  <c r="F49" i="31"/>
  <c r="F108" i="31"/>
  <c r="F266" i="31"/>
  <c r="F260" i="31"/>
  <c r="F216" i="31"/>
  <c r="F210" i="31"/>
  <c r="F205" i="31"/>
  <c r="F199" i="31"/>
  <c r="F140" i="31"/>
  <c r="F90" i="31"/>
  <c r="F89" i="31"/>
  <c r="G19" i="31"/>
  <c r="G25" i="31"/>
  <c r="F20" i="31"/>
  <c r="F26" i="31" s="1"/>
  <c r="F18" i="31"/>
  <c r="Z6" i="37"/>
  <c r="Y6" i="37"/>
  <c r="X6" i="37"/>
  <c r="W6" i="37"/>
  <c r="V6" i="37"/>
  <c r="U6" i="37"/>
  <c r="T6" i="37"/>
  <c r="S6" i="37"/>
  <c r="R6" i="37"/>
  <c r="Q6" i="37"/>
  <c r="P6" i="37"/>
  <c r="O6" i="37"/>
  <c r="N6" i="37"/>
  <c r="M6" i="37"/>
  <c r="L6" i="37"/>
  <c r="K6" i="37"/>
  <c r="J6" i="37"/>
  <c r="I6" i="37"/>
  <c r="H6" i="37"/>
  <c r="G6" i="37"/>
  <c r="F6" i="37"/>
  <c r="E6" i="37"/>
  <c r="D6" i="37"/>
  <c r="E289" i="31" l="1"/>
  <c r="E348" i="31"/>
  <c r="E345" i="31"/>
  <c r="E169" i="31"/>
  <c r="E228" i="31"/>
  <c r="F62" i="13"/>
  <c r="E92" i="13"/>
  <c r="E80" i="13"/>
  <c r="E93" i="13"/>
  <c r="E81" i="13"/>
  <c r="C8" i="37"/>
  <c r="E49" i="31" l="1"/>
  <c r="E108" i="31"/>
  <c r="E79" i="13"/>
  <c r="E91" i="13"/>
  <c r="E22" i="31"/>
  <c r="E262" i="31"/>
  <c r="E268" i="31"/>
  <c r="E340" i="31"/>
  <c r="E324" i="31"/>
  <c r="E259" i="31"/>
  <c r="E281" i="31"/>
  <c r="E362" i="31"/>
  <c r="E337" i="31"/>
  <c r="E350" i="31"/>
  <c r="E318" i="31"/>
  <c r="E308" i="31"/>
  <c r="E333" i="31"/>
  <c r="E274" i="31"/>
  <c r="E278" i="31"/>
  <c r="E291" i="31"/>
  <c r="E303" i="31"/>
  <c r="E297" i="31"/>
  <c r="E265" i="31"/>
  <c r="E273" i="31"/>
  <c r="E321" i="31"/>
  <c r="E356" i="31"/>
  <c r="E327" i="31"/>
  <c r="E286" i="31"/>
  <c r="E332" i="31"/>
  <c r="E367" i="31"/>
  <c r="E247" i="31"/>
  <c r="E220" i="31"/>
  <c r="E198" i="31"/>
  <c r="E242" i="31"/>
  <c r="E201" i="31"/>
  <c r="E207" i="31"/>
  <c r="E230" i="31"/>
  <c r="E204" i="31"/>
  <c r="E213" i="31"/>
  <c r="E236" i="31"/>
  <c r="E225" i="31"/>
  <c r="E212" i="31"/>
  <c r="E217" i="31" s="1"/>
  <c r="E93" i="31"/>
  <c r="F55" i="31" l="1"/>
  <c r="X21" i="36" l="1"/>
  <c r="G97" i="31" l="1"/>
  <c r="G98" i="31"/>
  <c r="G33" i="31"/>
  <c r="F151" i="31"/>
  <c r="G139" i="31"/>
  <c r="G140" i="31"/>
  <c r="G145" i="31"/>
  <c r="G146" i="31"/>
  <c r="F146" i="31"/>
  <c r="G96" i="31"/>
  <c r="F96" i="31"/>
  <c r="G90" i="31"/>
  <c r="G84" i="31"/>
  <c r="G85" i="31"/>
  <c r="G79" i="31"/>
  <c r="F79" i="31"/>
  <c r="F85" i="31" s="1"/>
  <c r="G78" i="31"/>
  <c r="E78" i="31"/>
  <c r="E110" i="31" l="1"/>
  <c r="E116" i="31"/>
  <c r="E84" i="31"/>
  <c r="E92" i="31"/>
  <c r="E97" i="31" s="1"/>
  <c r="E127" i="31"/>
  <c r="E154" i="31"/>
  <c r="E183" i="31"/>
  <c r="E177" i="31"/>
  <c r="E161" i="31"/>
  <c r="E148" i="31"/>
  <c r="E142" i="31"/>
  <c r="E171" i="31"/>
  <c r="E166" i="31"/>
  <c r="E188" i="31"/>
  <c r="E87" i="31"/>
  <c r="E25" i="31"/>
  <c r="E145" i="31"/>
  <c r="E81" i="31"/>
  <c r="E100" i="31"/>
  <c r="E139" i="31"/>
  <c r="E33" i="31"/>
  <c r="E38" i="31" s="1"/>
  <c r="E105" i="31"/>
  <c r="E153" i="31"/>
  <c r="E158" i="31" s="1"/>
  <c r="F30" i="31"/>
  <c r="AG25" i="36"/>
  <c r="AJ25" i="36"/>
  <c r="AM25" i="36"/>
  <c r="AG26" i="36"/>
  <c r="AJ26" i="36"/>
  <c r="AM26" i="36"/>
  <c r="AG27" i="36"/>
  <c r="AJ27" i="36"/>
  <c r="AM27" i="36"/>
  <c r="AG28" i="36"/>
  <c r="AJ28" i="36"/>
  <c r="AM28" i="36"/>
  <c r="AG16" i="36"/>
  <c r="AJ16" i="36"/>
  <c r="AM16" i="36"/>
  <c r="AG17" i="36"/>
  <c r="AJ17" i="36"/>
  <c r="AM17" i="36"/>
  <c r="AG18" i="36"/>
  <c r="AJ18" i="36"/>
  <c r="AM18" i="36"/>
  <c r="AG19" i="36"/>
  <c r="AJ19" i="36"/>
  <c r="AM19" i="36"/>
  <c r="AG20" i="36"/>
  <c r="AJ20" i="36"/>
  <c r="AM20" i="36"/>
  <c r="AG21" i="36"/>
  <c r="AJ21" i="36"/>
  <c r="AM21" i="36"/>
  <c r="AG22" i="36"/>
  <c r="AJ22" i="36"/>
  <c r="AM22" i="36"/>
  <c r="AG23" i="36"/>
  <c r="AJ23" i="36"/>
  <c r="AM23" i="36"/>
  <c r="AM13" i="36"/>
  <c r="AJ13" i="36"/>
  <c r="AG13" i="36"/>
  <c r="AM10" i="36"/>
  <c r="AG10" i="36"/>
  <c r="AJ10" i="36"/>
  <c r="AG5" i="36"/>
  <c r="AJ5" i="36"/>
  <c r="AM5" i="36"/>
  <c r="AG6" i="36"/>
  <c r="AJ6" i="36"/>
  <c r="AM6" i="36"/>
  <c r="AG7" i="36"/>
  <c r="AJ7" i="36"/>
  <c r="AM7" i="36"/>
  <c r="E14" i="31"/>
  <c r="H34" i="36"/>
  <c r="H9" i="13"/>
  <c r="G20" i="31"/>
  <c r="G26" i="31"/>
  <c r="G31" i="31"/>
  <c r="F31" i="31"/>
  <c r="A7" i="31"/>
  <c r="E50" i="31"/>
  <c r="E89" i="13"/>
  <c r="E88" i="13"/>
  <c r="E87" i="13"/>
  <c r="E77" i="13"/>
  <c r="E76" i="13"/>
  <c r="E75" i="13"/>
  <c r="F24" i="31"/>
  <c r="E68" i="31"/>
  <c r="E63" i="31"/>
  <c r="E51" i="31"/>
  <c r="E34" i="31"/>
  <c r="E57" i="31"/>
  <c r="E46" i="31"/>
  <c r="E41" i="31"/>
  <c r="E28" i="31"/>
  <c r="AD28" i="36"/>
  <c r="AA28" i="36"/>
  <c r="X28" i="36"/>
  <c r="U24" i="36"/>
  <c r="R24" i="36"/>
  <c r="O24" i="36"/>
  <c r="L27" i="36"/>
  <c r="L24" i="36"/>
  <c r="L25" i="36"/>
  <c r="L26" i="36"/>
  <c r="I24" i="36"/>
  <c r="I25" i="36"/>
  <c r="I26" i="36"/>
  <c r="I27" i="36"/>
  <c r="F24" i="36"/>
  <c r="F25" i="36"/>
  <c r="F26" i="36"/>
  <c r="F27" i="36"/>
  <c r="E59" i="13"/>
  <c r="E58" i="13"/>
  <c r="E57" i="13"/>
  <c r="E51" i="13"/>
  <c r="E50" i="13"/>
  <c r="E49" i="13"/>
  <c r="E101" i="13"/>
  <c r="E100" i="13"/>
  <c r="E99" i="13"/>
  <c r="E97" i="13"/>
  <c r="E96" i="13"/>
  <c r="E95" i="13"/>
  <c r="E85" i="13"/>
  <c r="E84" i="13"/>
  <c r="E83" i="13"/>
  <c r="E73" i="13"/>
  <c r="E72" i="13"/>
  <c r="E71" i="13"/>
  <c r="E55" i="13"/>
  <c r="E54" i="13"/>
  <c r="E53" i="13"/>
  <c r="E47" i="13"/>
  <c r="E46" i="13"/>
  <c r="E45" i="13"/>
  <c r="E36" i="13"/>
  <c r="E35" i="13"/>
  <c r="E34" i="13"/>
  <c r="E30" i="13"/>
  <c r="H33" i="36"/>
  <c r="H37" i="36"/>
  <c r="H44" i="36"/>
  <c r="H45" i="36"/>
  <c r="H46" i="36"/>
  <c r="H47" i="36"/>
  <c r="H48" i="36"/>
  <c r="H49" i="36"/>
  <c r="H50" i="36"/>
  <c r="H52" i="36"/>
  <c r="H53" i="36"/>
  <c r="H54" i="36"/>
  <c r="H55" i="36"/>
  <c r="H32" i="36"/>
  <c r="C16" i="36"/>
  <c r="E43" i="36" s="1"/>
  <c r="X16" i="36" s="1"/>
  <c r="C13" i="36"/>
  <c r="E40" i="36" s="1"/>
  <c r="AA13" i="36" s="1"/>
  <c r="E52" i="36"/>
  <c r="X25" i="36" s="1"/>
  <c r="E53" i="36"/>
  <c r="AA26" i="36" s="1"/>
  <c r="E54" i="36"/>
  <c r="AD27" i="36" s="1"/>
  <c r="E33" i="36"/>
  <c r="AD6" i="36" s="1"/>
  <c r="E34" i="36"/>
  <c r="X7" i="36" s="1"/>
  <c r="E37" i="36"/>
  <c r="AD10" i="36" s="1"/>
  <c r="E44" i="36"/>
  <c r="AA17" i="36" s="1"/>
  <c r="E45" i="36"/>
  <c r="AD18" i="36" s="1"/>
  <c r="E46" i="36"/>
  <c r="X19" i="36" s="1"/>
  <c r="E47" i="36"/>
  <c r="AA20" i="36" s="1"/>
  <c r="E48" i="36"/>
  <c r="E49" i="36"/>
  <c r="X22" i="36" s="1"/>
  <c r="E50" i="36"/>
  <c r="X23" i="36" s="1"/>
  <c r="E32" i="36"/>
  <c r="AD5" i="36" s="1"/>
  <c r="D54" i="36"/>
  <c r="U27" i="36" s="1"/>
  <c r="D53" i="36"/>
  <c r="R26" i="36" s="1"/>
  <c r="D52" i="36"/>
  <c r="R25" i="36" s="1"/>
  <c r="D33" i="36"/>
  <c r="U6" i="36" s="1"/>
  <c r="D34" i="36"/>
  <c r="O7" i="36" s="1"/>
  <c r="D35" i="36"/>
  <c r="R8" i="36" s="1"/>
  <c r="D36" i="36"/>
  <c r="R9" i="36" s="1"/>
  <c r="D37" i="36"/>
  <c r="R10" i="36" s="1"/>
  <c r="D44" i="36"/>
  <c r="O17" i="36" s="1"/>
  <c r="D45" i="36"/>
  <c r="R18" i="36" s="1"/>
  <c r="D46" i="36"/>
  <c r="U19" i="36" s="1"/>
  <c r="D47" i="36"/>
  <c r="U20" i="36" s="1"/>
  <c r="D48" i="36"/>
  <c r="O21" i="36" s="1"/>
  <c r="D49" i="36"/>
  <c r="O22" i="36" s="1"/>
  <c r="D50" i="36"/>
  <c r="R23" i="36" s="1"/>
  <c r="D32" i="36"/>
  <c r="U5" i="36" s="1"/>
  <c r="C33" i="36"/>
  <c r="L6" i="36" s="1"/>
  <c r="C34" i="36"/>
  <c r="I7" i="36" s="1"/>
  <c r="C35" i="36"/>
  <c r="F8" i="36" s="1"/>
  <c r="C36" i="36"/>
  <c r="F9" i="36" s="1"/>
  <c r="C37" i="36"/>
  <c r="L10" i="36" s="1"/>
  <c r="C38" i="36"/>
  <c r="I11" i="36" s="1"/>
  <c r="C39" i="36"/>
  <c r="F12" i="36" s="1"/>
  <c r="C41" i="36"/>
  <c r="C42" i="36"/>
  <c r="C44" i="36"/>
  <c r="L17" i="36" s="1"/>
  <c r="C45" i="36"/>
  <c r="L18" i="36" s="1"/>
  <c r="C46" i="36"/>
  <c r="F19" i="36" s="1"/>
  <c r="C47" i="36"/>
  <c r="L20" i="36" s="1"/>
  <c r="C48" i="36"/>
  <c r="F21" i="36" s="1"/>
  <c r="C49" i="36"/>
  <c r="I22" i="36" s="1"/>
  <c r="C50" i="36"/>
  <c r="I23" i="36" s="1"/>
  <c r="C32" i="36"/>
  <c r="I5" i="36" s="1"/>
  <c r="E90" i="31" l="1"/>
  <c r="E18" i="31"/>
  <c r="E31" i="31"/>
  <c r="E37" i="31" s="1"/>
  <c r="E336" i="31"/>
  <c r="E330" i="31"/>
  <c r="E266" i="31"/>
  <c r="E260" i="31"/>
  <c r="E277" i="31"/>
  <c r="E271" i="31"/>
  <c r="E325" i="31"/>
  <c r="E319" i="31"/>
  <c r="E216" i="31"/>
  <c r="E210" i="31"/>
  <c r="E205" i="31"/>
  <c r="E199" i="31"/>
  <c r="I12" i="36"/>
  <c r="AA5" i="36"/>
  <c r="F7" i="36"/>
  <c r="U10" i="36"/>
  <c r="I15" i="36"/>
  <c r="L23" i="36"/>
  <c r="U9" i="36"/>
  <c r="F14" i="36"/>
  <c r="L22" i="36"/>
  <c r="U23" i="36"/>
  <c r="O5" i="36"/>
  <c r="U18" i="36"/>
  <c r="O10" i="36"/>
  <c r="X5" i="36"/>
  <c r="F22" i="36"/>
  <c r="O8" i="36"/>
  <c r="X27" i="36"/>
  <c r="AA27" i="36"/>
  <c r="F20" i="36"/>
  <c r="U8" i="36"/>
  <c r="AA6" i="36"/>
  <c r="AD16" i="36"/>
  <c r="E140" i="31"/>
  <c r="E146" i="31"/>
  <c r="L21" i="36"/>
  <c r="U7" i="36"/>
  <c r="AA16" i="36"/>
  <c r="AD22" i="36"/>
  <c r="AD7" i="36"/>
  <c r="AA7" i="36"/>
  <c r="I21" i="36"/>
  <c r="R7" i="36"/>
  <c r="U26" i="36"/>
  <c r="X6" i="36"/>
  <c r="AA22" i="36"/>
  <c r="AD21" i="36"/>
  <c r="E85" i="31"/>
  <c r="E79" i="31"/>
  <c r="F5" i="36"/>
  <c r="I10" i="36"/>
  <c r="I20" i="36"/>
  <c r="AA21" i="36"/>
  <c r="R22" i="36"/>
  <c r="AA25" i="36"/>
  <c r="F11" i="36"/>
  <c r="F23" i="36"/>
  <c r="I17" i="36"/>
  <c r="O9" i="36"/>
  <c r="R21" i="36"/>
  <c r="U22" i="36"/>
  <c r="E157" i="31"/>
  <c r="E151" i="31"/>
  <c r="F6" i="36"/>
  <c r="O27" i="36"/>
  <c r="U17" i="36"/>
  <c r="AD13" i="36"/>
  <c r="E96" i="31"/>
  <c r="F37" i="31"/>
  <c r="E20" i="31"/>
  <c r="E26" i="31"/>
  <c r="AD17" i="36"/>
  <c r="AD25" i="36"/>
  <c r="AD23" i="36"/>
  <c r="L9" i="36"/>
  <c r="O20" i="36"/>
  <c r="L8" i="36"/>
  <c r="O19" i="36"/>
  <c r="R6" i="36"/>
  <c r="U25" i="36"/>
  <c r="AA23" i="36"/>
  <c r="I19" i="36"/>
  <c r="L7" i="36"/>
  <c r="O26" i="36"/>
  <c r="O18" i="36"/>
  <c r="R20" i="36"/>
  <c r="X26" i="36"/>
  <c r="F15" i="36"/>
  <c r="I9" i="36"/>
  <c r="I18" i="36"/>
  <c r="O25" i="36"/>
  <c r="AD26" i="36"/>
  <c r="F10" i="36"/>
  <c r="F18" i="36"/>
  <c r="L12" i="36"/>
  <c r="L15" i="36"/>
  <c r="O23" i="36"/>
  <c r="R17" i="36"/>
  <c r="U21" i="36"/>
  <c r="X10" i="36"/>
  <c r="X18" i="36"/>
  <c r="AA19" i="36"/>
  <c r="AD20" i="36"/>
  <c r="F17" i="36"/>
  <c r="I6" i="36"/>
  <c r="L11" i="36"/>
  <c r="L19" i="36"/>
  <c r="O6" i="36"/>
  <c r="X13" i="36"/>
  <c r="X17" i="36"/>
  <c r="AA10" i="36"/>
  <c r="AA18" i="36"/>
  <c r="AD19" i="36"/>
  <c r="R27" i="36"/>
  <c r="R19" i="36"/>
  <c r="X20" i="36"/>
  <c r="I8" i="36"/>
  <c r="L5" i="36"/>
  <c r="L14" i="36"/>
  <c r="R5" i="36"/>
  <c r="I14" i="36"/>
  <c r="H43" i="36"/>
  <c r="H40" i="36"/>
  <c r="D43" i="36"/>
  <c r="D40" i="36"/>
  <c r="U16" i="36" l="1"/>
  <c r="R16" i="36"/>
  <c r="O16" i="36"/>
  <c r="O13" i="36"/>
  <c r="U13" i="36"/>
  <c r="R13" i="36"/>
  <c r="A1" i="36" l="1"/>
  <c r="F389" i="31" l="1"/>
  <c r="F31" i="13"/>
  <c r="F116" i="13" a="1"/>
  <c r="F116" i="13" s="1"/>
  <c r="F115" i="13" a="1"/>
  <c r="F115" i="13" s="1"/>
  <c r="F114" i="13" a="1"/>
  <c r="F114" i="13" s="1"/>
  <c r="E590" i="31"/>
  <c r="E524" i="31"/>
  <c r="E455" i="31"/>
  <c r="E389" i="31"/>
  <c r="E314" i="31"/>
  <c r="E255" i="31"/>
  <c r="E194" i="31"/>
  <c r="E135" i="31"/>
  <c r="E74" i="31"/>
  <c r="E15" i="31"/>
  <c r="F455" i="31" l="1"/>
  <c r="F590" i="31"/>
  <c r="F524" i="31"/>
  <c r="F255" i="31"/>
  <c r="F194" i="31"/>
  <c r="F314" i="31"/>
  <c r="F74" i="31"/>
  <c r="F15" i="31"/>
  <c r="F135" i="31"/>
  <c r="F34" i="15" l="1"/>
  <c r="G59" i="24"/>
  <c r="G57" i="24"/>
  <c r="G55" i="24"/>
  <c r="G53" i="24"/>
  <c r="G49" i="24"/>
  <c r="G47" i="24"/>
  <c r="G45" i="24"/>
  <c r="G43" i="24"/>
  <c r="E49" i="24"/>
  <c r="E47" i="24"/>
  <c r="A39" i="24"/>
  <c r="G37" i="24"/>
  <c r="G35" i="24"/>
  <c r="G33" i="24"/>
  <c r="G31" i="24"/>
  <c r="G27" i="24"/>
  <c r="G25" i="24"/>
  <c r="G23" i="24"/>
  <c r="G21" i="24"/>
  <c r="G17" i="24"/>
  <c r="G15" i="24"/>
  <c r="G13" i="24"/>
  <c r="G11" i="24"/>
  <c r="E485" i="31" l="1"/>
  <c r="F628" i="31"/>
  <c r="F562" i="31"/>
  <c r="F493" i="31"/>
  <c r="F427" i="31"/>
  <c r="F294" i="31"/>
  <c r="E229" i="31"/>
  <c r="E59" i="24"/>
  <c r="E57" i="24"/>
  <c r="G645" i="31"/>
  <c r="F644" i="31"/>
  <c r="G644" i="31"/>
  <c r="G640" i="31"/>
  <c r="G639" i="31"/>
  <c r="F635" i="31"/>
  <c r="G633" i="31"/>
  <c r="E636" i="31"/>
  <c r="G627" i="31"/>
  <c r="E627" i="31"/>
  <c r="G624" i="31"/>
  <c r="G623" i="31"/>
  <c r="E624" i="31"/>
  <c r="E620" i="31"/>
  <c r="G618" i="31"/>
  <c r="E619" i="31"/>
  <c r="F611" i="31"/>
  <c r="G611" i="31"/>
  <c r="E618" i="31"/>
  <c r="F605" i="31"/>
  <c r="G605" i="31"/>
  <c r="E623" i="31"/>
  <c r="G602" i="31"/>
  <c r="G608" i="31" s="1"/>
  <c r="G614" i="31" s="1"/>
  <c r="F599" i="31"/>
  <c r="G599" i="31"/>
  <c r="F589" i="31"/>
  <c r="G589" i="31"/>
  <c r="G596" i="31"/>
  <c r="F593" i="31"/>
  <c r="G593" i="31"/>
  <c r="E602" i="31"/>
  <c r="E608" i="31" s="1"/>
  <c r="E614" i="31" s="1"/>
  <c r="G620" i="31"/>
  <c r="E55" i="24"/>
  <c r="E53" i="24"/>
  <c r="E165" i="31"/>
  <c r="E224" i="31"/>
  <c r="G182" i="31"/>
  <c r="G561" i="31"/>
  <c r="G579" i="31"/>
  <c r="F575" i="31"/>
  <c r="G575" i="31"/>
  <c r="G574" i="31"/>
  <c r="G573" i="31"/>
  <c r="G570" i="31"/>
  <c r="G568" i="31"/>
  <c r="G567" i="31"/>
  <c r="E570" i="31"/>
  <c r="E561" i="31"/>
  <c r="E558" i="31"/>
  <c r="G557" i="31"/>
  <c r="G554" i="31"/>
  <c r="E554" i="31"/>
  <c r="G553" i="31"/>
  <c r="G552" i="31"/>
  <c r="E553" i="31"/>
  <c r="G548" i="31"/>
  <c r="F545" i="31"/>
  <c r="G545" i="31"/>
  <c r="E552" i="31"/>
  <c r="F539" i="31"/>
  <c r="G539" i="31"/>
  <c r="E557" i="31"/>
  <c r="G536" i="31"/>
  <c r="G541" i="31" s="1"/>
  <c r="F533" i="31"/>
  <c r="F578" i="31" s="1"/>
  <c r="G533" i="31"/>
  <c r="G578" i="31" s="1"/>
  <c r="E536" i="31"/>
  <c r="E541" i="31" s="1"/>
  <c r="G530" i="31"/>
  <c r="F527" i="31"/>
  <c r="G527" i="31"/>
  <c r="G641" i="31"/>
  <c r="F641" i="31"/>
  <c r="G636" i="31"/>
  <c r="G635" i="31"/>
  <c r="G634" i="31"/>
  <c r="I630" i="31"/>
  <c r="G630" i="31"/>
  <c r="F630" i="31"/>
  <c r="E630" i="31"/>
  <c r="G629" i="31"/>
  <c r="F629" i="31"/>
  <c r="G628" i="31"/>
  <c r="E628" i="31"/>
  <c r="G619" i="31"/>
  <c r="G615" i="31"/>
  <c r="F615" i="31"/>
  <c r="E615" i="31"/>
  <c r="E589" i="31"/>
  <c r="G588" i="31"/>
  <c r="G569" i="31"/>
  <c r="F569" i="31"/>
  <c r="I564" i="31"/>
  <c r="G564" i="31"/>
  <c r="F564" i="31"/>
  <c r="E564" i="31"/>
  <c r="G563" i="31"/>
  <c r="F563" i="31"/>
  <c r="G562" i="31"/>
  <c r="E562" i="31"/>
  <c r="G549" i="31"/>
  <c r="F549" i="31"/>
  <c r="E549" i="31"/>
  <c r="G523" i="31"/>
  <c r="E523" i="31"/>
  <c r="G522" i="31"/>
  <c r="G347" i="31"/>
  <c r="G349" i="31"/>
  <c r="E349" i="31"/>
  <c r="E227" i="31"/>
  <c r="F270" i="31"/>
  <c r="E501" i="31"/>
  <c r="E499" i="31"/>
  <c r="E489" i="31"/>
  <c r="E484" i="31"/>
  <c r="E483" i="31"/>
  <c r="E488" i="31"/>
  <c r="E439" i="31"/>
  <c r="E417" i="31"/>
  <c r="E422" i="31"/>
  <c r="F509" i="31"/>
  <c r="G509" i="31"/>
  <c r="G510" i="31"/>
  <c r="F506" i="31"/>
  <c r="G506" i="31"/>
  <c r="G505" i="31"/>
  <c r="G504" i="31"/>
  <c r="G501" i="31"/>
  <c r="F500" i="31"/>
  <c r="G500" i="31"/>
  <c r="G499" i="31"/>
  <c r="G498" i="31"/>
  <c r="F494" i="31"/>
  <c r="G492" i="31"/>
  <c r="G489" i="31"/>
  <c r="G488" i="31"/>
  <c r="G484" i="31"/>
  <c r="F470" i="31"/>
  <c r="G470" i="31"/>
  <c r="G467" i="31"/>
  <c r="E467" i="31"/>
  <c r="E472" i="31" s="1"/>
  <c r="E479" i="31" s="1"/>
  <c r="F464" i="31"/>
  <c r="G464" i="31"/>
  <c r="G461" i="31"/>
  <c r="F458" i="31"/>
  <c r="G458" i="31"/>
  <c r="F454" i="31"/>
  <c r="G453" i="31"/>
  <c r="I495" i="31"/>
  <c r="G495" i="31"/>
  <c r="F495" i="31"/>
  <c r="E495" i="31"/>
  <c r="G494" i="31"/>
  <c r="G493" i="31"/>
  <c r="E493" i="31"/>
  <c r="G485" i="31"/>
  <c r="G483" i="31"/>
  <c r="G480" i="31"/>
  <c r="F480" i="31"/>
  <c r="E480" i="31"/>
  <c r="G454" i="31"/>
  <c r="E454" i="31"/>
  <c r="G439" i="31"/>
  <c r="G435" i="31"/>
  <c r="G433" i="31"/>
  <c r="G419" i="31"/>
  <c r="E419" i="31"/>
  <c r="G418" i="31"/>
  <c r="G417" i="31"/>
  <c r="F404" i="31"/>
  <c r="G404" i="31"/>
  <c r="G401" i="31"/>
  <c r="G406" i="31" s="1"/>
  <c r="F398" i="31"/>
  <c r="G398" i="31"/>
  <c r="F476" i="31" l="1"/>
  <c r="G476" i="31"/>
  <c r="G477" i="31"/>
  <c r="G478" i="31"/>
  <c r="E574" i="31"/>
  <c r="E568" i="31"/>
  <c r="E548" i="31"/>
  <c r="E634" i="31"/>
  <c r="E640" i="31"/>
  <c r="E426" i="31"/>
  <c r="E492" i="31"/>
  <c r="E505" i="31"/>
  <c r="E433" i="31"/>
  <c r="E45" i="24"/>
  <c r="E43" i="24"/>
  <c r="G444" i="31"/>
  <c r="F119" i="13" l="1" a="1"/>
  <c r="F119" i="13" s="1"/>
  <c r="F120" i="13" s="1"/>
  <c r="G40" i="31"/>
  <c r="G44" i="31"/>
  <c r="G45" i="31"/>
  <c r="G43" i="31"/>
  <c r="G46" i="31" s="1"/>
  <c r="G50" i="31" s="1"/>
  <c r="E45" i="31"/>
  <c r="E44" i="31"/>
  <c r="E40" i="31"/>
  <c r="F40" i="31"/>
  <c r="B518" i="31" l="1"/>
  <c r="G440" i="31"/>
  <c r="F440" i="31"/>
  <c r="G438" i="31"/>
  <c r="G434" i="31"/>
  <c r="F434" i="31"/>
  <c r="G432" i="31"/>
  <c r="E435" i="31"/>
  <c r="I429" i="31"/>
  <c r="G429" i="31"/>
  <c r="F429" i="31"/>
  <c r="E429" i="31"/>
  <c r="G428" i="31"/>
  <c r="F428" i="31"/>
  <c r="G427" i="31"/>
  <c r="E427" i="31"/>
  <c r="G426" i="31"/>
  <c r="E418" i="31"/>
  <c r="G414" i="31"/>
  <c r="F414" i="31"/>
  <c r="E414" i="31"/>
  <c r="G412" i="31"/>
  <c r="G410" i="31"/>
  <c r="F410" i="31"/>
  <c r="G395" i="31"/>
  <c r="G392" i="31"/>
  <c r="G443" i="31" s="1"/>
  <c r="F392" i="31"/>
  <c r="G388" i="31"/>
  <c r="E388" i="31"/>
  <c r="G387" i="31"/>
  <c r="B383" i="31"/>
  <c r="G380" i="31"/>
  <c r="F380" i="31"/>
  <c r="G379" i="31"/>
  <c r="F379" i="31"/>
  <c r="G378" i="31"/>
  <c r="F378" i="31"/>
  <c r="G375" i="31"/>
  <c r="F375" i="31"/>
  <c r="G374" i="31"/>
  <c r="F374" i="31"/>
  <c r="G373" i="31"/>
  <c r="F373" i="31"/>
  <c r="A371" i="31"/>
  <c r="E37" i="24"/>
  <c r="G366" i="31"/>
  <c r="F366" i="31"/>
  <c r="G365" i="31"/>
  <c r="G364" i="31"/>
  <c r="E35" i="24"/>
  <c r="G361" i="31"/>
  <c r="G360" i="31"/>
  <c r="F360" i="31"/>
  <c r="G359" i="31"/>
  <c r="G358" i="31"/>
  <c r="E361" i="31"/>
  <c r="I355" i="31"/>
  <c r="G355" i="31"/>
  <c r="F355" i="31"/>
  <c r="E355" i="31"/>
  <c r="G354" i="31"/>
  <c r="F354" i="31"/>
  <c r="G353" i="31"/>
  <c r="F353" i="31"/>
  <c r="E353" i="31"/>
  <c r="G352" i="31"/>
  <c r="E352" i="31"/>
  <c r="E359" i="31" s="1"/>
  <c r="E365" i="31" s="1"/>
  <c r="E347" i="31"/>
  <c r="G344" i="31"/>
  <c r="E344" i="31"/>
  <c r="G343" i="31"/>
  <c r="G342" i="31"/>
  <c r="E343" i="31"/>
  <c r="G339" i="31"/>
  <c r="F339" i="31"/>
  <c r="E339" i="31"/>
  <c r="G338" i="31"/>
  <c r="G335" i="31"/>
  <c r="F335" i="31"/>
  <c r="G331" i="31"/>
  <c r="G329" i="31"/>
  <c r="F329" i="31"/>
  <c r="G326" i="31"/>
  <c r="G323" i="31"/>
  <c r="E326" i="31"/>
  <c r="E331" i="31" s="1"/>
  <c r="E338" i="31" s="1"/>
  <c r="G320" i="31"/>
  <c r="G317" i="31"/>
  <c r="F317" i="31"/>
  <c r="G313" i="31"/>
  <c r="F313" i="31"/>
  <c r="E313" i="31"/>
  <c r="G312" i="31"/>
  <c r="E33" i="24"/>
  <c r="G307" i="31"/>
  <c r="F307" i="31"/>
  <c r="G305" i="31"/>
  <c r="E31" i="24"/>
  <c r="G301" i="31"/>
  <c r="F301" i="31"/>
  <c r="G299" i="31"/>
  <c r="E302" i="31"/>
  <c r="I296" i="31"/>
  <c r="G296" i="31"/>
  <c r="F296" i="31"/>
  <c r="E296" i="31"/>
  <c r="G295" i="31"/>
  <c r="F295" i="31"/>
  <c r="G294" i="31"/>
  <c r="E294" i="31"/>
  <c r="G293" i="31"/>
  <c r="E293" i="31"/>
  <c r="G290" i="31"/>
  <c r="G288" i="31"/>
  <c r="E290" i="31"/>
  <c r="G285" i="31"/>
  <c r="E285" i="31"/>
  <c r="G284" i="31"/>
  <c r="G283" i="31"/>
  <c r="E284" i="31"/>
  <c r="G280" i="31"/>
  <c r="F280" i="31"/>
  <c r="E280" i="31"/>
  <c r="G279" i="31"/>
  <c r="G276" i="31"/>
  <c r="F276" i="31"/>
  <c r="E283" i="31"/>
  <c r="G272" i="31"/>
  <c r="G270" i="31"/>
  <c r="E288" i="31"/>
  <c r="G267" i="31"/>
  <c r="G264" i="31"/>
  <c r="F264" i="31"/>
  <c r="E267" i="31"/>
  <c r="E272" i="31" s="1"/>
  <c r="E279" i="31" s="1"/>
  <c r="G261" i="31"/>
  <c r="G258" i="31"/>
  <c r="F258" i="31"/>
  <c r="G254" i="31"/>
  <c r="F254" i="31"/>
  <c r="E254" i="31"/>
  <c r="G253" i="31"/>
  <c r="B249" i="31"/>
  <c r="E27" i="24"/>
  <c r="G246" i="31"/>
  <c r="F246" i="31"/>
  <c r="G245" i="31"/>
  <c r="G244" i="31"/>
  <c r="E25" i="24"/>
  <c r="G241" i="31"/>
  <c r="G240" i="31"/>
  <c r="F240" i="31"/>
  <c r="G239" i="31"/>
  <c r="G238" i="31"/>
  <c r="E241" i="31"/>
  <c r="I235" i="31"/>
  <c r="G235" i="31"/>
  <c r="F235" i="31"/>
  <c r="E235" i="31"/>
  <c r="G234" i="31"/>
  <c r="F234" i="31"/>
  <c r="G233" i="31"/>
  <c r="F233" i="31"/>
  <c r="E233" i="31"/>
  <c r="G232" i="31"/>
  <c r="E245" i="31"/>
  <c r="G229" i="31"/>
  <c r="G227" i="31"/>
  <c r="G224" i="31"/>
  <c r="G223" i="31"/>
  <c r="G222" i="31"/>
  <c r="E223" i="31"/>
  <c r="G219" i="31"/>
  <c r="F219" i="31"/>
  <c r="E219" i="31"/>
  <c r="G218" i="31"/>
  <c r="G215" i="31"/>
  <c r="F215" i="31"/>
  <c r="E222" i="31"/>
  <c r="G211" i="31"/>
  <c r="G209" i="31"/>
  <c r="F209" i="31"/>
  <c r="G206" i="31"/>
  <c r="G203" i="31"/>
  <c r="F203" i="31"/>
  <c r="E218" i="31"/>
  <c r="G200" i="31"/>
  <c r="G197" i="31"/>
  <c r="F197" i="31"/>
  <c r="G193" i="31"/>
  <c r="F193" i="31"/>
  <c r="E193" i="31"/>
  <c r="G192" i="31"/>
  <c r="E23" i="24"/>
  <c r="G187" i="31"/>
  <c r="F187" i="31"/>
  <c r="G185" i="31"/>
  <c r="E21" i="24"/>
  <c r="G181" i="31"/>
  <c r="F181" i="31"/>
  <c r="G179" i="31"/>
  <c r="E182" i="31"/>
  <c r="I176" i="31"/>
  <c r="G176" i="31"/>
  <c r="F176" i="31"/>
  <c r="E176" i="31"/>
  <c r="G175" i="31"/>
  <c r="F175" i="31"/>
  <c r="G174" i="31"/>
  <c r="F174" i="31"/>
  <c r="E174" i="31"/>
  <c r="G173" i="31"/>
  <c r="G300" i="31" s="1"/>
  <c r="E186" i="31"/>
  <c r="G170" i="31"/>
  <c r="G168" i="31"/>
  <c r="E170" i="31"/>
  <c r="G165" i="31"/>
  <c r="G164" i="31"/>
  <c r="G163" i="31"/>
  <c r="E164" i="31"/>
  <c r="G160" i="31"/>
  <c r="F160" i="31"/>
  <c r="E160" i="31"/>
  <c r="G159" i="31"/>
  <c r="G156" i="31"/>
  <c r="F156" i="31"/>
  <c r="E163" i="31"/>
  <c r="G150" i="31"/>
  <c r="F150" i="31"/>
  <c r="E168" i="31"/>
  <c r="G147" i="31"/>
  <c r="G144" i="31"/>
  <c r="F144" i="31"/>
  <c r="E159" i="31"/>
  <c r="G141" i="31"/>
  <c r="G138" i="31"/>
  <c r="F138" i="31"/>
  <c r="G134" i="31"/>
  <c r="F134" i="31"/>
  <c r="E134" i="31"/>
  <c r="G133" i="31"/>
  <c r="B129" i="31"/>
  <c r="E17" i="24"/>
  <c r="G126" i="31"/>
  <c r="F126" i="31"/>
  <c r="G125" i="31"/>
  <c r="G124" i="31"/>
  <c r="E15" i="24"/>
  <c r="G121" i="31"/>
  <c r="G120" i="31"/>
  <c r="F120" i="31"/>
  <c r="G119" i="31"/>
  <c r="G118" i="31"/>
  <c r="E121" i="31"/>
  <c r="I115" i="31"/>
  <c r="G115" i="31"/>
  <c r="F115" i="31"/>
  <c r="E115" i="31"/>
  <c r="G114" i="31"/>
  <c r="F114" i="31"/>
  <c r="G113" i="31"/>
  <c r="F113" i="31"/>
  <c r="E113" i="31"/>
  <c r="G112" i="31"/>
  <c r="E125" i="31"/>
  <c r="G109" i="31"/>
  <c r="G107" i="31"/>
  <c r="E109" i="31"/>
  <c r="G104" i="31"/>
  <c r="E104" i="31"/>
  <c r="G103" i="31"/>
  <c r="G102" i="31"/>
  <c r="E103" i="31"/>
  <c r="G99" i="31"/>
  <c r="F99" i="31"/>
  <c r="E99" i="31"/>
  <c r="G95" i="31"/>
  <c r="F95" i="31"/>
  <c r="E102" i="31"/>
  <c r="G89" i="31"/>
  <c r="E107" i="31"/>
  <c r="G86" i="31"/>
  <c r="G83" i="31"/>
  <c r="F83" i="31"/>
  <c r="E86" i="31"/>
  <c r="G80" i="31"/>
  <c r="G77" i="31"/>
  <c r="F77" i="31"/>
  <c r="G73" i="31"/>
  <c r="F73" i="31"/>
  <c r="E73" i="31"/>
  <c r="G72" i="31"/>
  <c r="E13" i="24"/>
  <c r="G67" i="31"/>
  <c r="F67" i="31"/>
  <c r="G65" i="31"/>
  <c r="E11" i="24"/>
  <c r="G62" i="31"/>
  <c r="G61" i="31"/>
  <c r="F61" i="31"/>
  <c r="G59" i="31"/>
  <c r="E62" i="31"/>
  <c r="I56" i="31"/>
  <c r="G56" i="31"/>
  <c r="F56" i="31"/>
  <c r="E56" i="31"/>
  <c r="G55" i="31"/>
  <c r="G54" i="31"/>
  <c r="F54" i="31"/>
  <c r="E54" i="31"/>
  <c r="G53" i="31"/>
  <c r="G60" i="31" s="1"/>
  <c r="G48" i="31"/>
  <c r="G32" i="31"/>
  <c r="G30" i="31"/>
  <c r="G38" i="31" s="1"/>
  <c r="E48" i="31"/>
  <c r="G27" i="31"/>
  <c r="G24" i="31"/>
  <c r="G21" i="31"/>
  <c r="G18" i="31"/>
  <c r="G14" i="31"/>
  <c r="F14" i="31"/>
  <c r="G13" i="31"/>
  <c r="B9" i="31"/>
  <c r="A1" i="31"/>
  <c r="F40" i="13"/>
  <c r="F41" i="13" s="1"/>
  <c r="F66" i="13"/>
  <c r="F67" i="13"/>
  <c r="F65" i="13"/>
  <c r="F63" i="13"/>
  <c r="F61" i="13"/>
  <c r="F146" i="13"/>
  <c r="F147" i="13"/>
  <c r="F145" i="13"/>
  <c r="F143" i="13"/>
  <c r="F142" i="13"/>
  <c r="F141" i="13"/>
  <c r="F124" i="31" l="1"/>
  <c r="F510" i="31"/>
  <c r="F511" i="31" s="1"/>
  <c r="F443" i="31"/>
  <c r="G36" i="31"/>
  <c r="G37" i="31"/>
  <c r="F36" i="31"/>
  <c r="F573" i="31"/>
  <c r="F645" i="31"/>
  <c r="F579" i="31"/>
  <c r="F567" i="31"/>
  <c r="F639" i="31"/>
  <c r="F633" i="31"/>
  <c r="F121" i="13"/>
  <c r="F388" i="31"/>
  <c r="F523" i="31"/>
  <c r="F444" i="31"/>
  <c r="F504" i="31"/>
  <c r="F498" i="31"/>
  <c r="E395" i="31"/>
  <c r="E461" i="31"/>
  <c r="E453" i="31"/>
  <c r="F244" i="31"/>
  <c r="F185" i="31"/>
  <c r="F299" i="31"/>
  <c r="G472" i="31"/>
  <c r="E412" i="31"/>
  <c r="E401" i="31"/>
  <c r="E406" i="31" s="1"/>
  <c r="E423" i="31"/>
  <c r="F238" i="31"/>
  <c r="F305" i="31"/>
  <c r="F118" i="31"/>
  <c r="F179" i="31"/>
  <c r="F432" i="31"/>
  <c r="E387" i="31"/>
  <c r="F438" i="31"/>
  <c r="F59" i="31"/>
  <c r="F65" i="31"/>
  <c r="F358" i="31"/>
  <c r="F364" i="31"/>
  <c r="E43" i="31"/>
  <c r="E53" i="31"/>
  <c r="E66" i="31" s="1"/>
  <c r="E300" i="31"/>
  <c r="E306" i="31"/>
  <c r="F376" i="31"/>
  <c r="E232" i="31"/>
  <c r="E173" i="31"/>
  <c r="E180" i="31" s="1"/>
  <c r="F381" i="31"/>
  <c r="E239" i="31"/>
  <c r="E98" i="31"/>
  <c r="E91" i="31"/>
  <c r="G66" i="31"/>
  <c r="E112" i="31"/>
  <c r="E119" i="31"/>
  <c r="G91" i="31"/>
  <c r="E147" i="31"/>
  <c r="E152" i="31"/>
  <c r="G306" i="31"/>
  <c r="E342" i="31"/>
  <c r="E27" i="31"/>
  <c r="E32" i="31"/>
  <c r="E39" i="31" s="1"/>
  <c r="G186" i="31"/>
  <c r="E206" i="31"/>
  <c r="E211" i="31"/>
  <c r="G180" i="31"/>
  <c r="I27" i="15"/>
  <c r="H27" i="15"/>
  <c r="G11" i="15"/>
  <c r="F11" i="15"/>
  <c r="J8" i="15"/>
  <c r="J5" i="31" s="1"/>
  <c r="D29" i="24"/>
  <c r="D19" i="24"/>
  <c r="D9" i="24"/>
  <c r="W21" i="15"/>
  <c r="X21" i="15"/>
  <c r="Y21" i="15"/>
  <c r="Z21" i="15"/>
  <c r="AA21" i="15"/>
  <c r="AB21" i="15"/>
  <c r="AC21" i="15"/>
  <c r="AD21" i="15"/>
  <c r="AE21" i="15"/>
  <c r="AF21" i="15"/>
  <c r="AG21" i="15"/>
  <c r="AH21" i="15"/>
  <c r="AI21" i="15"/>
  <c r="AJ21" i="15"/>
  <c r="AK21" i="15"/>
  <c r="AL21" i="15"/>
  <c r="AM21" i="15"/>
  <c r="AN21" i="15"/>
  <c r="AO21" i="15"/>
  <c r="AP21" i="15"/>
  <c r="AQ21" i="15"/>
  <c r="AR21" i="15"/>
  <c r="AS21" i="15"/>
  <c r="AT21" i="15"/>
  <c r="AU21" i="15"/>
  <c r="AV21" i="15"/>
  <c r="AW21" i="15"/>
  <c r="AX21" i="15"/>
  <c r="AY21" i="15"/>
  <c r="AZ21" i="15"/>
  <c r="BA21" i="15"/>
  <c r="BB21" i="15"/>
  <c r="BC21" i="15"/>
  <c r="BD21" i="15"/>
  <c r="BE21" i="15"/>
  <c r="BF21" i="15"/>
  <c r="BG21" i="15"/>
  <c r="BH21" i="15"/>
  <c r="BI21" i="15"/>
  <c r="BJ21" i="15"/>
  <c r="BK21" i="15"/>
  <c r="BL21" i="15"/>
  <c r="BM21" i="15"/>
  <c r="BN21" i="15"/>
  <c r="BO21" i="15"/>
  <c r="BP21" i="15"/>
  <c r="BQ21" i="15"/>
  <c r="BR21" i="15"/>
  <c r="BS21" i="15"/>
  <c r="BT21" i="15"/>
  <c r="BU21" i="15"/>
  <c r="BV21" i="15"/>
  <c r="BW21" i="15"/>
  <c r="BX21" i="15"/>
  <c r="BY21" i="15"/>
  <c r="BZ21" i="15"/>
  <c r="CA21" i="15"/>
  <c r="CB21" i="15"/>
  <c r="CC21" i="15"/>
  <c r="CD21" i="15"/>
  <c r="CE21" i="15"/>
  <c r="CF21" i="15"/>
  <c r="CG21" i="15"/>
  <c r="CH21" i="15"/>
  <c r="CI21" i="15"/>
  <c r="CJ21" i="15"/>
  <c r="CK21" i="15"/>
  <c r="CL21" i="15"/>
  <c r="CM21" i="15"/>
  <c r="CN21" i="15"/>
  <c r="CO21" i="15"/>
  <c r="CP21" i="15"/>
  <c r="CQ21" i="15"/>
  <c r="CR21" i="15"/>
  <c r="CS21" i="15"/>
  <c r="CT21" i="15"/>
  <c r="CU21" i="15"/>
  <c r="CV21" i="15"/>
  <c r="CW21" i="15"/>
  <c r="CX21" i="15"/>
  <c r="CY21" i="15"/>
  <c r="CZ21" i="15"/>
  <c r="DA21" i="15"/>
  <c r="DB21" i="15"/>
  <c r="DC21" i="15"/>
  <c r="DD21" i="15"/>
  <c r="DE21" i="15"/>
  <c r="DF21" i="15"/>
  <c r="DG21" i="15"/>
  <c r="DH21" i="15"/>
  <c r="DI21" i="15"/>
  <c r="DJ21" i="15"/>
  <c r="DK21" i="15"/>
  <c r="DL21" i="15"/>
  <c r="DM21" i="15"/>
  <c r="DN21" i="15"/>
  <c r="DO21" i="15"/>
  <c r="DP21" i="15"/>
  <c r="DQ21" i="15"/>
  <c r="DR21" i="15"/>
  <c r="DS21" i="15"/>
  <c r="DT21" i="15"/>
  <c r="DU21" i="15"/>
  <c r="DV21" i="15"/>
  <c r="DW21" i="15"/>
  <c r="DX21" i="15"/>
  <c r="DY21" i="15"/>
  <c r="DZ21" i="15"/>
  <c r="EA21" i="15"/>
  <c r="EB21" i="15"/>
  <c r="EC21" i="15"/>
  <c r="ED21" i="15"/>
  <c r="EE21" i="15"/>
  <c r="EF21" i="15"/>
  <c r="EG21" i="15"/>
  <c r="EH21" i="15"/>
  <c r="EI21" i="15"/>
  <c r="EJ21" i="15"/>
  <c r="EK21" i="15"/>
  <c r="EL21" i="15"/>
  <c r="EM21" i="15"/>
  <c r="EN21" i="15"/>
  <c r="EO21" i="15"/>
  <c r="EP21" i="15"/>
  <c r="EQ21" i="15"/>
  <c r="ER21" i="15"/>
  <c r="ES21" i="15"/>
  <c r="ET21" i="15"/>
  <c r="EU21" i="15"/>
  <c r="EV21" i="15"/>
  <c r="EW21" i="15"/>
  <c r="EX21" i="15"/>
  <c r="EY21" i="15"/>
  <c r="EZ21" i="15"/>
  <c r="FA21" i="15"/>
  <c r="FB21" i="15"/>
  <c r="FC21" i="15"/>
  <c r="FD21" i="15"/>
  <c r="FE21" i="15"/>
  <c r="FF21" i="15"/>
  <c r="FG21" i="15"/>
  <c r="FH21" i="15"/>
  <c r="FI21" i="15"/>
  <c r="FJ21" i="15"/>
  <c r="FK21" i="15"/>
  <c r="FL21" i="15"/>
  <c r="FM21" i="15"/>
  <c r="FN21" i="15"/>
  <c r="FO21" i="15"/>
  <c r="FP21" i="15"/>
  <c r="FQ21" i="15"/>
  <c r="FR21" i="15"/>
  <c r="FS21" i="15"/>
  <c r="FT21" i="15"/>
  <c r="FU21" i="15"/>
  <c r="FV21" i="15"/>
  <c r="FW21" i="15"/>
  <c r="FX21" i="15"/>
  <c r="FY21" i="15"/>
  <c r="FZ21" i="15"/>
  <c r="GA21" i="15"/>
  <c r="GB21" i="15"/>
  <c r="GC21" i="15"/>
  <c r="GD21" i="15"/>
  <c r="GE21" i="15"/>
  <c r="GF21" i="15"/>
  <c r="GG21" i="15"/>
  <c r="GH21" i="15"/>
  <c r="GI21" i="15"/>
  <c r="GJ21" i="15"/>
  <c r="GK21" i="15"/>
  <c r="GL21" i="15"/>
  <c r="GM21" i="15"/>
  <c r="GN21" i="15"/>
  <c r="GO21" i="15"/>
  <c r="GP21" i="15"/>
  <c r="GQ21" i="15"/>
  <c r="GR21" i="15"/>
  <c r="GS21" i="15"/>
  <c r="GT21" i="15"/>
  <c r="GU21" i="15"/>
  <c r="GV21" i="15"/>
  <c r="GW21" i="15"/>
  <c r="GX21" i="15"/>
  <c r="GY21" i="15"/>
  <c r="GZ21" i="15"/>
  <c r="HA21" i="15"/>
  <c r="HB21" i="15"/>
  <c r="HC21" i="15"/>
  <c r="HD21" i="15"/>
  <c r="HE21" i="15"/>
  <c r="HF21" i="15"/>
  <c r="HG21" i="15"/>
  <c r="HH21" i="15"/>
  <c r="HI21" i="15"/>
  <c r="HJ21" i="15"/>
  <c r="HK21" i="15"/>
  <c r="HL21" i="15"/>
  <c r="HM21" i="15"/>
  <c r="HN21" i="15"/>
  <c r="HO21" i="15"/>
  <c r="HP21" i="15"/>
  <c r="HQ21" i="15"/>
  <c r="HR21" i="15"/>
  <c r="HS21" i="15"/>
  <c r="HT21" i="15"/>
  <c r="HU21" i="15"/>
  <c r="HV21" i="15"/>
  <c r="HW21" i="15"/>
  <c r="HX21" i="15"/>
  <c r="HY21" i="15"/>
  <c r="HZ21" i="15"/>
  <c r="IA21" i="15"/>
  <c r="IB21" i="15"/>
  <c r="IC21" i="15"/>
  <c r="ID21" i="15"/>
  <c r="IE21" i="15"/>
  <c r="IF21" i="15"/>
  <c r="IG21" i="15"/>
  <c r="IH21" i="15"/>
  <c r="II21" i="15"/>
  <c r="IJ21" i="15"/>
  <c r="IK21" i="15"/>
  <c r="IL21" i="15"/>
  <c r="IM21" i="15"/>
  <c r="IN21" i="15"/>
  <c r="IO21" i="15"/>
  <c r="IP21" i="15"/>
  <c r="IQ21" i="15"/>
  <c r="IR21" i="15"/>
  <c r="IS21" i="15"/>
  <c r="IT21" i="15"/>
  <c r="IU21" i="15"/>
  <c r="IV21" i="15"/>
  <c r="IW21" i="15"/>
  <c r="IX21" i="15"/>
  <c r="IY21" i="15"/>
  <c r="IZ21" i="15"/>
  <c r="JA21" i="15"/>
  <c r="JB21" i="15"/>
  <c r="JC21" i="15"/>
  <c r="JD21" i="15"/>
  <c r="JE21" i="15"/>
  <c r="JF21" i="15"/>
  <c r="JG21" i="15"/>
  <c r="JH21" i="15"/>
  <c r="JI21" i="15"/>
  <c r="JJ21" i="15"/>
  <c r="JK21" i="15"/>
  <c r="JL21" i="15"/>
  <c r="JM21" i="15"/>
  <c r="JN21" i="15"/>
  <c r="JO21" i="15"/>
  <c r="JP21" i="15"/>
  <c r="JQ21" i="15"/>
  <c r="JR21" i="15"/>
  <c r="JS21" i="15"/>
  <c r="JT21" i="15"/>
  <c r="JU21" i="15"/>
  <c r="JV21" i="15"/>
  <c r="JW21" i="15"/>
  <c r="JX21" i="15"/>
  <c r="JY21" i="15"/>
  <c r="JZ21" i="15"/>
  <c r="KA21" i="15"/>
  <c r="KB21" i="15"/>
  <c r="KC21" i="15"/>
  <c r="KD21" i="15"/>
  <c r="KE21" i="15"/>
  <c r="KF21" i="15"/>
  <c r="KG21" i="15"/>
  <c r="KH21" i="15"/>
  <c r="KI21" i="15"/>
  <c r="KJ21" i="15"/>
  <c r="KK21" i="15"/>
  <c r="KL21" i="15"/>
  <c r="KM21" i="15"/>
  <c r="KN21" i="15"/>
  <c r="KO21" i="15"/>
  <c r="KP21" i="15"/>
  <c r="KQ21" i="15"/>
  <c r="KR21" i="15"/>
  <c r="KS21" i="15"/>
  <c r="KT21" i="15"/>
  <c r="KU21" i="15"/>
  <c r="KV21" i="15"/>
  <c r="KW21" i="15"/>
  <c r="KX21" i="15"/>
  <c r="KY21" i="15"/>
  <c r="KZ21" i="15"/>
  <c r="LA21" i="15"/>
  <c r="LB21" i="15"/>
  <c r="LC21" i="15"/>
  <c r="LD21" i="15"/>
  <c r="LE21" i="15"/>
  <c r="LF21" i="15"/>
  <c r="LG21" i="15"/>
  <c r="LH21" i="15"/>
  <c r="LI21" i="15"/>
  <c r="LJ21" i="15"/>
  <c r="LK21" i="15"/>
  <c r="LL21" i="15"/>
  <c r="LM21" i="15"/>
  <c r="LN21" i="15"/>
  <c r="LO21" i="15"/>
  <c r="LP21" i="15"/>
  <c r="LQ21" i="15"/>
  <c r="LR21" i="15"/>
  <c r="LS21" i="15"/>
  <c r="LT21" i="15"/>
  <c r="LU21" i="15"/>
  <c r="LV21" i="15"/>
  <c r="LW21" i="15"/>
  <c r="LX21" i="15"/>
  <c r="LY21" i="15"/>
  <c r="LZ21" i="15"/>
  <c r="MA21" i="15"/>
  <c r="MB21" i="15"/>
  <c r="MC21" i="15"/>
  <c r="MD21" i="15"/>
  <c r="ME21" i="15"/>
  <c r="MF21" i="15"/>
  <c r="MG21" i="15"/>
  <c r="MH21" i="15"/>
  <c r="MI21" i="15"/>
  <c r="MJ21" i="15"/>
  <c r="MK21" i="15"/>
  <c r="ML21" i="15"/>
  <c r="MM21" i="15"/>
  <c r="MN21" i="15"/>
  <c r="MO21" i="15"/>
  <c r="MP21" i="15"/>
  <c r="MQ21" i="15"/>
  <c r="MR21" i="15"/>
  <c r="MS21" i="15"/>
  <c r="MT21" i="15"/>
  <c r="MU21" i="15"/>
  <c r="MV21" i="15"/>
  <c r="MW21" i="15"/>
  <c r="MX21" i="15"/>
  <c r="MY21" i="15"/>
  <c r="MZ21" i="15"/>
  <c r="NA21" i="15"/>
  <c r="NB21" i="15"/>
  <c r="NC21" i="15"/>
  <c r="ND21" i="15"/>
  <c r="NE21" i="15"/>
  <c r="NF21" i="15"/>
  <c r="NG21" i="15"/>
  <c r="NH21" i="15"/>
  <c r="NI21" i="15"/>
  <c r="NJ21" i="15"/>
  <c r="NK21" i="15"/>
  <c r="NL21" i="15"/>
  <c r="NM21" i="15"/>
  <c r="NN21" i="15"/>
  <c r="NO21" i="15"/>
  <c r="NP21" i="15"/>
  <c r="NQ21" i="15"/>
  <c r="NR21" i="15"/>
  <c r="NS21" i="15"/>
  <c r="NT21" i="15"/>
  <c r="NU21" i="15"/>
  <c r="NV21" i="15"/>
  <c r="NW21" i="15"/>
  <c r="NX21" i="15"/>
  <c r="NY21" i="15"/>
  <c r="NZ21" i="15"/>
  <c r="OA21" i="15"/>
  <c r="OB21" i="15"/>
  <c r="OC21" i="15"/>
  <c r="OD21" i="15"/>
  <c r="OE21" i="15"/>
  <c r="OF21" i="15"/>
  <c r="OG21" i="15"/>
  <c r="OH21" i="15"/>
  <c r="OI21" i="15"/>
  <c r="OJ21" i="15"/>
  <c r="OK21" i="15"/>
  <c r="OL21" i="15"/>
  <c r="OM21" i="15"/>
  <c r="ON21" i="15"/>
  <c r="OO21" i="15"/>
  <c r="OP21" i="15"/>
  <c r="OQ21" i="15"/>
  <c r="OR21" i="15"/>
  <c r="OS21" i="15"/>
  <c r="OT21" i="15"/>
  <c r="OU21" i="15"/>
  <c r="OV21" i="15"/>
  <c r="OW21" i="15"/>
  <c r="OX21" i="15"/>
  <c r="OY21" i="15"/>
  <c r="OZ21" i="15"/>
  <c r="PA21" i="15"/>
  <c r="PB21" i="15"/>
  <c r="PC21" i="15"/>
  <c r="PD21" i="15"/>
  <c r="PE21" i="15"/>
  <c r="PF21" i="15"/>
  <c r="PG21" i="15"/>
  <c r="PH21" i="15"/>
  <c r="PI21" i="15"/>
  <c r="PJ21" i="15"/>
  <c r="PK21" i="15"/>
  <c r="PL21" i="15"/>
  <c r="PM21" i="15"/>
  <c r="PN21" i="15"/>
  <c r="PO21" i="15"/>
  <c r="PP21" i="15"/>
  <c r="PQ21" i="15"/>
  <c r="PR21" i="15"/>
  <c r="PS21" i="15"/>
  <c r="PT21" i="15"/>
  <c r="PU21" i="15"/>
  <c r="PV21" i="15"/>
  <c r="PW21" i="15"/>
  <c r="PX21" i="15"/>
  <c r="PY21" i="15"/>
  <c r="PZ21" i="15"/>
  <c r="QA21" i="15"/>
  <c r="QB21" i="15"/>
  <c r="QC21" i="15"/>
  <c r="QD21" i="15"/>
  <c r="QE21" i="15"/>
  <c r="QF21" i="15"/>
  <c r="QG21" i="15"/>
  <c r="QH21" i="15"/>
  <c r="QI21" i="15"/>
  <c r="QJ21" i="15"/>
  <c r="QK21" i="15"/>
  <c r="QL21" i="15"/>
  <c r="QM21" i="15"/>
  <c r="QN21" i="15"/>
  <c r="QO21" i="15"/>
  <c r="QP21" i="15"/>
  <c r="QQ21" i="15"/>
  <c r="QR21" i="15"/>
  <c r="QS21" i="15"/>
  <c r="QT21" i="15"/>
  <c r="QU21" i="15"/>
  <c r="QV21" i="15"/>
  <c r="QW21" i="15"/>
  <c r="QX21" i="15"/>
  <c r="QY21" i="15"/>
  <c r="QZ21" i="15"/>
  <c r="RA21" i="15"/>
  <c r="RB21" i="15"/>
  <c r="RC21" i="15"/>
  <c r="RD21" i="15"/>
  <c r="RE21" i="15"/>
  <c r="RF21" i="15"/>
  <c r="RG21" i="15"/>
  <c r="RH21" i="15"/>
  <c r="RI21" i="15"/>
  <c r="RJ21" i="15"/>
  <c r="RK21" i="15"/>
  <c r="RL21" i="15"/>
  <c r="RM21" i="15"/>
  <c r="RN21" i="15"/>
  <c r="RO21" i="15"/>
  <c r="RP21" i="15"/>
  <c r="RQ21" i="15"/>
  <c r="RR21" i="15"/>
  <c r="RS21" i="15"/>
  <c r="RT21" i="15"/>
  <c r="RU21" i="15"/>
  <c r="RV21" i="15"/>
  <c r="RW21" i="15"/>
  <c r="RX21" i="15"/>
  <c r="RY21" i="15"/>
  <c r="RZ21" i="15"/>
  <c r="SA21" i="15"/>
  <c r="SB21" i="15"/>
  <c r="SC21" i="15"/>
  <c r="SD21" i="15"/>
  <c r="SE21" i="15"/>
  <c r="SF21" i="15"/>
  <c r="SG21" i="15"/>
  <c r="SH21" i="15"/>
  <c r="SI21" i="15"/>
  <c r="SJ21" i="15"/>
  <c r="SK21" i="15"/>
  <c r="SL21" i="15"/>
  <c r="SM21" i="15"/>
  <c r="SN21" i="15"/>
  <c r="SO21" i="15"/>
  <c r="SP21" i="15"/>
  <c r="SQ21" i="15"/>
  <c r="SR21" i="15"/>
  <c r="SS21" i="15"/>
  <c r="ST21" i="15"/>
  <c r="SU21" i="15"/>
  <c r="SV21" i="15"/>
  <c r="SW21" i="15"/>
  <c r="SX21" i="15"/>
  <c r="SY21" i="15"/>
  <c r="SZ21" i="15"/>
  <c r="TA21" i="15"/>
  <c r="TB21" i="15"/>
  <c r="TC21" i="15"/>
  <c r="TD21" i="15"/>
  <c r="TE21" i="15"/>
  <c r="TF21" i="15"/>
  <c r="TG21" i="15"/>
  <c r="TH21" i="15"/>
  <c r="TI21" i="15"/>
  <c r="TJ21" i="15"/>
  <c r="TK21" i="15"/>
  <c r="TL21" i="15"/>
  <c r="TM21" i="15"/>
  <c r="TN21" i="15"/>
  <c r="TO21" i="15"/>
  <c r="TP21" i="15"/>
  <c r="TQ21" i="15"/>
  <c r="TR21" i="15"/>
  <c r="TS21" i="15"/>
  <c r="TT21" i="15"/>
  <c r="TU21" i="15"/>
  <c r="TV21" i="15"/>
  <c r="TW21" i="15"/>
  <c r="TX21" i="15"/>
  <c r="TY21" i="15"/>
  <c r="TZ21" i="15"/>
  <c r="UA21" i="15"/>
  <c r="UB21" i="15"/>
  <c r="UC21" i="15"/>
  <c r="UD21" i="15"/>
  <c r="UE21" i="15"/>
  <c r="UF21" i="15"/>
  <c r="UG21" i="15"/>
  <c r="UH21" i="15"/>
  <c r="UI21" i="15"/>
  <c r="UJ21" i="15"/>
  <c r="UK21" i="15"/>
  <c r="UL21" i="15"/>
  <c r="UM21" i="15"/>
  <c r="UN21" i="15"/>
  <c r="UO21" i="15"/>
  <c r="UP21" i="15"/>
  <c r="UQ21" i="15"/>
  <c r="UR21" i="15"/>
  <c r="US21" i="15"/>
  <c r="UT21" i="15"/>
  <c r="UU21" i="15"/>
  <c r="UV21" i="15"/>
  <c r="UW21" i="15"/>
  <c r="UX21" i="15"/>
  <c r="UY21" i="15"/>
  <c r="UZ21" i="15"/>
  <c r="VA21" i="15"/>
  <c r="VB21" i="15"/>
  <c r="VC21" i="15"/>
  <c r="VD21" i="15"/>
  <c r="VE21" i="15"/>
  <c r="VF21" i="15"/>
  <c r="VG21" i="15"/>
  <c r="VH21" i="15"/>
  <c r="VI21" i="15"/>
  <c r="VJ21" i="15"/>
  <c r="VK21" i="15"/>
  <c r="VL21" i="15"/>
  <c r="VM21" i="15"/>
  <c r="VN21" i="15"/>
  <c r="VO21" i="15"/>
  <c r="VP21" i="15"/>
  <c r="VQ21" i="15"/>
  <c r="VR21" i="15"/>
  <c r="VS21" i="15"/>
  <c r="VT21" i="15"/>
  <c r="VU21" i="15"/>
  <c r="VV21" i="15"/>
  <c r="VW21" i="15"/>
  <c r="VX21" i="15"/>
  <c r="VY21" i="15"/>
  <c r="VZ21" i="15"/>
  <c r="WA21" i="15"/>
  <c r="WB21" i="15"/>
  <c r="WC21" i="15"/>
  <c r="WD21" i="15"/>
  <c r="WE21" i="15"/>
  <c r="WF21" i="15"/>
  <c r="WG21" i="15"/>
  <c r="WH21" i="15"/>
  <c r="WI21" i="15"/>
  <c r="WJ21" i="15"/>
  <c r="WK21" i="15"/>
  <c r="WL21" i="15"/>
  <c r="WM21" i="15"/>
  <c r="WN21" i="15"/>
  <c r="WO21" i="15"/>
  <c r="WP21" i="15"/>
  <c r="WQ21" i="15"/>
  <c r="WR21" i="15"/>
  <c r="WS21" i="15"/>
  <c r="WT21" i="15"/>
  <c r="WU21" i="15"/>
  <c r="WV21" i="15"/>
  <c r="WW21" i="15"/>
  <c r="WX21" i="15"/>
  <c r="WY21" i="15"/>
  <c r="WZ21" i="15"/>
  <c r="XA21" i="15"/>
  <c r="XB21" i="15"/>
  <c r="XC21" i="15"/>
  <c r="XD21" i="15"/>
  <c r="XE21" i="15"/>
  <c r="XF21" i="15"/>
  <c r="XG21" i="15"/>
  <c r="XH21" i="15"/>
  <c r="XI21" i="15"/>
  <c r="XJ21" i="15"/>
  <c r="XK21" i="15"/>
  <c r="XL21" i="15"/>
  <c r="XM21" i="15"/>
  <c r="XN21" i="15"/>
  <c r="XO21" i="15"/>
  <c r="XP21" i="15"/>
  <c r="XQ21" i="15"/>
  <c r="XR21" i="15"/>
  <c r="XS21" i="15"/>
  <c r="XT21" i="15"/>
  <c r="XU21" i="15"/>
  <c r="XV21" i="15"/>
  <c r="XW21" i="15"/>
  <c r="XX21" i="15"/>
  <c r="XY21" i="15"/>
  <c r="XZ21" i="15"/>
  <c r="YA21" i="15"/>
  <c r="YB21" i="15"/>
  <c r="YC21" i="15"/>
  <c r="YD21" i="15"/>
  <c r="YE21" i="15"/>
  <c r="YF21" i="15"/>
  <c r="YG21" i="15"/>
  <c r="YH21" i="15"/>
  <c r="YI21" i="15"/>
  <c r="YJ21" i="15"/>
  <c r="YK21" i="15"/>
  <c r="YL21" i="15"/>
  <c r="YM21" i="15"/>
  <c r="YN21" i="15"/>
  <c r="YO21" i="15"/>
  <c r="YP21" i="15"/>
  <c r="YQ21" i="15"/>
  <c r="YR21" i="15"/>
  <c r="YS21" i="15"/>
  <c r="YT21" i="15"/>
  <c r="YU21" i="15"/>
  <c r="YV21" i="15"/>
  <c r="YW21" i="15"/>
  <c r="YX21" i="15"/>
  <c r="YY21" i="15"/>
  <c r="YZ21" i="15"/>
  <c r="ZA21" i="15"/>
  <c r="ZB21" i="15"/>
  <c r="ZC21" i="15"/>
  <c r="ZD21" i="15"/>
  <c r="ZE21" i="15"/>
  <c r="ZF21" i="15"/>
  <c r="ZG21" i="15"/>
  <c r="ZH21" i="15"/>
  <c r="ZI21" i="15"/>
  <c r="ZJ21" i="15"/>
  <c r="ZK21" i="15"/>
  <c r="ZL21" i="15"/>
  <c r="ZM21" i="15"/>
  <c r="ZN21" i="15"/>
  <c r="ZO21" i="15"/>
  <c r="ZP21" i="15"/>
  <c r="ZQ21" i="15"/>
  <c r="ZR21" i="15"/>
  <c r="ZS21" i="15"/>
  <c r="ZT21" i="15"/>
  <c r="ZU21" i="15"/>
  <c r="ZV21" i="15"/>
  <c r="ZW21" i="15"/>
  <c r="ZX21" i="15"/>
  <c r="ZY21" i="15"/>
  <c r="ZZ21" i="15"/>
  <c r="AAA21" i="15"/>
  <c r="AAB21" i="15"/>
  <c r="AAC21" i="15"/>
  <c r="AAD21" i="15"/>
  <c r="AAE21" i="15"/>
  <c r="AAF21" i="15"/>
  <c r="AAG21" i="15"/>
  <c r="AAH21" i="15"/>
  <c r="AAI21" i="15"/>
  <c r="AAJ21" i="15"/>
  <c r="AAK21" i="15"/>
  <c r="AAL21" i="15"/>
  <c r="AAM21" i="15"/>
  <c r="AAN21" i="15"/>
  <c r="AAO21" i="15"/>
  <c r="AAP21" i="15"/>
  <c r="AAQ21" i="15"/>
  <c r="AAR21" i="15"/>
  <c r="AAS21" i="15"/>
  <c r="AAT21" i="15"/>
  <c r="AAU21" i="15"/>
  <c r="AAV21" i="15"/>
  <c r="AAW21" i="15"/>
  <c r="AAX21" i="15"/>
  <c r="AAY21" i="15"/>
  <c r="AAZ21" i="15"/>
  <c r="ABA21" i="15"/>
  <c r="ABB21" i="15"/>
  <c r="ABC21" i="15"/>
  <c r="ABD21" i="15"/>
  <c r="ABE21" i="15"/>
  <c r="ABF21" i="15"/>
  <c r="ABG21" i="15"/>
  <c r="ABH21" i="15"/>
  <c r="ABI21" i="15"/>
  <c r="ABJ21" i="15"/>
  <c r="ABK21" i="15"/>
  <c r="ABL21" i="15"/>
  <c r="ABM21" i="15"/>
  <c r="ABN21" i="15"/>
  <c r="ABO21" i="15"/>
  <c r="ABP21" i="15"/>
  <c r="ABQ21" i="15"/>
  <c r="ABR21" i="15"/>
  <c r="ABS21" i="15"/>
  <c r="ABT21" i="15"/>
  <c r="ABU21" i="15"/>
  <c r="ABV21" i="15"/>
  <c r="ABW21" i="15"/>
  <c r="ABX21" i="15"/>
  <c r="ABY21" i="15"/>
  <c r="ABZ21" i="15"/>
  <c r="ACA21" i="15"/>
  <c r="ACB21" i="15"/>
  <c r="ACC21" i="15"/>
  <c r="ACD21" i="15"/>
  <c r="ACE21" i="15"/>
  <c r="ACF21" i="15"/>
  <c r="ACG21" i="15"/>
  <c r="ACH21" i="15"/>
  <c r="ACI21" i="15"/>
  <c r="ACJ21" i="15"/>
  <c r="ACK21" i="15"/>
  <c r="ACL21" i="15"/>
  <c r="ACM21" i="15"/>
  <c r="ACN21" i="15"/>
  <c r="ACO21" i="15"/>
  <c r="ACP21" i="15"/>
  <c r="ACQ21" i="15"/>
  <c r="ACR21" i="15"/>
  <c r="ACS21" i="15"/>
  <c r="ACT21" i="15"/>
  <c r="ACU21" i="15"/>
  <c r="ACV21" i="15"/>
  <c r="ACW21" i="15"/>
  <c r="ACX21" i="15"/>
  <c r="ACY21" i="15"/>
  <c r="ACZ21" i="15"/>
  <c r="ADA21" i="15"/>
  <c r="ADB21" i="15"/>
  <c r="ADC21" i="15"/>
  <c r="ADD21" i="15"/>
  <c r="ADE21" i="15"/>
  <c r="ADF21" i="15"/>
  <c r="ADG21" i="15"/>
  <c r="ADH21" i="15"/>
  <c r="ADI21" i="15"/>
  <c r="ADJ21" i="15"/>
  <c r="ADK21" i="15"/>
  <c r="ADL21" i="15"/>
  <c r="ADM21" i="15"/>
  <c r="ADN21" i="15"/>
  <c r="ADO21" i="15"/>
  <c r="ADP21" i="15"/>
  <c r="ADQ21" i="15"/>
  <c r="ADR21" i="15"/>
  <c r="ADS21" i="15"/>
  <c r="ADT21" i="15"/>
  <c r="ADU21" i="15"/>
  <c r="ADV21" i="15"/>
  <c r="ADW21" i="15"/>
  <c r="ADX21" i="15"/>
  <c r="ADY21" i="15"/>
  <c r="ADZ21" i="15"/>
  <c r="AEA21" i="15"/>
  <c r="AEB21" i="15"/>
  <c r="AEC21" i="15"/>
  <c r="AED21" i="15"/>
  <c r="AEE21" i="15"/>
  <c r="AEF21" i="15"/>
  <c r="AEG21" i="15"/>
  <c r="AEH21" i="15"/>
  <c r="AEI21" i="15"/>
  <c r="AEJ21" i="15"/>
  <c r="AEK21" i="15"/>
  <c r="AEL21" i="15"/>
  <c r="AEM21" i="15"/>
  <c r="AEN21" i="15"/>
  <c r="AEO21" i="15"/>
  <c r="AEP21" i="15"/>
  <c r="AEQ21" i="15"/>
  <c r="AER21" i="15"/>
  <c r="AES21" i="15"/>
  <c r="AET21" i="15"/>
  <c r="AEU21" i="15"/>
  <c r="AEV21" i="15"/>
  <c r="AEW21" i="15"/>
  <c r="AEX21" i="15"/>
  <c r="AEY21" i="15"/>
  <c r="AEZ21" i="15"/>
  <c r="AFA21" i="15"/>
  <c r="AFB21" i="15"/>
  <c r="AFC21" i="15"/>
  <c r="AFD21" i="15"/>
  <c r="AFE21" i="15"/>
  <c r="AFF21" i="15"/>
  <c r="AFG21" i="15"/>
  <c r="AFH21" i="15"/>
  <c r="AFI21" i="15"/>
  <c r="AFJ21" i="15"/>
  <c r="AFK21" i="15"/>
  <c r="AFL21" i="15"/>
  <c r="AFM21" i="15"/>
  <c r="AFN21" i="15"/>
  <c r="AFO21" i="15"/>
  <c r="AFP21" i="15"/>
  <c r="AFQ21" i="15"/>
  <c r="AFR21" i="15"/>
  <c r="AFS21" i="15"/>
  <c r="AFT21" i="15"/>
  <c r="AFU21" i="15"/>
  <c r="AFV21" i="15"/>
  <c r="AFW21" i="15"/>
  <c r="AFX21" i="15"/>
  <c r="AFY21" i="15"/>
  <c r="AFZ21" i="15"/>
  <c r="AGA21" i="15"/>
  <c r="AGB21" i="15"/>
  <c r="AGC21" i="15"/>
  <c r="AGD21" i="15"/>
  <c r="AGE21" i="15"/>
  <c r="AGF21" i="15"/>
  <c r="AGG21" i="15"/>
  <c r="AGH21" i="15"/>
  <c r="AGI21" i="15"/>
  <c r="AGJ21" i="15"/>
  <c r="AGK21" i="15"/>
  <c r="AGL21" i="15"/>
  <c r="AGM21" i="15"/>
  <c r="AGN21" i="15"/>
  <c r="AGO21" i="15"/>
  <c r="AGP21" i="15"/>
  <c r="AGQ21" i="15"/>
  <c r="AGR21" i="15"/>
  <c r="AGS21" i="15"/>
  <c r="AGT21" i="15"/>
  <c r="AGU21" i="15"/>
  <c r="AGV21" i="15"/>
  <c r="AGW21" i="15"/>
  <c r="AGX21" i="15"/>
  <c r="AGY21" i="15"/>
  <c r="AGZ21" i="15"/>
  <c r="AHA21" i="15"/>
  <c r="AHB21" i="15"/>
  <c r="AHC21" i="15"/>
  <c r="AHD21" i="15"/>
  <c r="AHE21" i="15"/>
  <c r="AHF21" i="15"/>
  <c r="AHG21" i="15"/>
  <c r="AHH21" i="15"/>
  <c r="AHI21" i="15"/>
  <c r="AHJ21" i="15"/>
  <c r="AHK21" i="15"/>
  <c r="AHL21" i="15"/>
  <c r="AHM21" i="15"/>
  <c r="AHN21" i="15"/>
  <c r="AHO21" i="15"/>
  <c r="AHP21" i="15"/>
  <c r="AHQ21" i="15"/>
  <c r="AHR21" i="15"/>
  <c r="AHS21" i="15"/>
  <c r="AHT21" i="15"/>
  <c r="AHU21" i="15"/>
  <c r="AHV21" i="15"/>
  <c r="AHW21" i="15"/>
  <c r="AHX21" i="15"/>
  <c r="AHY21" i="15"/>
  <c r="AHZ21" i="15"/>
  <c r="AIA21" i="15"/>
  <c r="AIB21" i="15"/>
  <c r="AIC21" i="15"/>
  <c r="AID21" i="15"/>
  <c r="AIE21" i="15"/>
  <c r="AIF21" i="15"/>
  <c r="AIG21" i="15"/>
  <c r="AIH21" i="15"/>
  <c r="AII21" i="15"/>
  <c r="AIJ21" i="15"/>
  <c r="AIK21" i="15"/>
  <c r="AIL21" i="15"/>
  <c r="AIM21" i="15"/>
  <c r="AIN21" i="15"/>
  <c r="AIO21" i="15"/>
  <c r="AIP21" i="15"/>
  <c r="AIQ21" i="15"/>
  <c r="AIR21" i="15"/>
  <c r="AIS21" i="15"/>
  <c r="AIT21" i="15"/>
  <c r="AIU21" i="15"/>
  <c r="AIV21" i="15"/>
  <c r="AIW21" i="15"/>
  <c r="AIX21" i="15"/>
  <c r="AIY21" i="15"/>
  <c r="AIZ21" i="15"/>
  <c r="AJA21" i="15"/>
  <c r="AJB21" i="15"/>
  <c r="AJC21" i="15"/>
  <c r="AJD21" i="15"/>
  <c r="AJE21" i="15"/>
  <c r="AJF21" i="15"/>
  <c r="AJG21" i="15"/>
  <c r="AJH21" i="15"/>
  <c r="AJI21" i="15"/>
  <c r="AJJ21" i="15"/>
  <c r="AJK21" i="15"/>
  <c r="AJL21" i="15"/>
  <c r="AJM21" i="15"/>
  <c r="AJN21" i="15"/>
  <c r="AJO21" i="15"/>
  <c r="AJP21" i="15"/>
  <c r="AJQ21" i="15"/>
  <c r="AJR21" i="15"/>
  <c r="AJS21" i="15"/>
  <c r="AJT21" i="15"/>
  <c r="AJU21" i="15"/>
  <c r="AJV21" i="15"/>
  <c r="AJW21" i="15"/>
  <c r="AJX21" i="15"/>
  <c r="AJY21" i="15"/>
  <c r="AJZ21" i="15"/>
  <c r="AKA21" i="15"/>
  <c r="AKB21" i="15"/>
  <c r="AKC21" i="15"/>
  <c r="AKD21" i="15"/>
  <c r="AKE21" i="15"/>
  <c r="AKF21" i="15"/>
  <c r="AKG21" i="15"/>
  <c r="AKH21" i="15"/>
  <c r="AKI21" i="15"/>
  <c r="AKJ21" i="15"/>
  <c r="AKK21" i="15"/>
  <c r="AKL21" i="15"/>
  <c r="AKM21" i="15"/>
  <c r="AKN21" i="15"/>
  <c r="AKO21" i="15"/>
  <c r="AKP21" i="15"/>
  <c r="AKQ21" i="15"/>
  <c r="AKR21" i="15"/>
  <c r="AKS21" i="15"/>
  <c r="AKT21" i="15"/>
  <c r="AKU21" i="15"/>
  <c r="AKV21" i="15"/>
  <c r="AKW21" i="15"/>
  <c r="AKX21" i="15"/>
  <c r="AKY21" i="15"/>
  <c r="AKZ21" i="15"/>
  <c r="ALA21" i="15"/>
  <c r="ALB21" i="15"/>
  <c r="ALC21" i="15"/>
  <c r="ALD21" i="15"/>
  <c r="ALE21" i="15"/>
  <c r="ALF21" i="15"/>
  <c r="ALG21" i="15"/>
  <c r="ALH21" i="15"/>
  <c r="ALI21" i="15"/>
  <c r="ALJ21" i="15"/>
  <c r="ALK21" i="15"/>
  <c r="ALL21" i="15"/>
  <c r="ALM21" i="15"/>
  <c r="ALN21" i="15"/>
  <c r="ALO21" i="15"/>
  <c r="ALP21" i="15"/>
  <c r="ALQ21" i="15"/>
  <c r="ALR21" i="15"/>
  <c r="ALS21" i="15"/>
  <c r="ALT21" i="15"/>
  <c r="ALU21" i="15"/>
  <c r="ALV21" i="15"/>
  <c r="ALW21" i="15"/>
  <c r="ALX21" i="15"/>
  <c r="ALY21" i="15"/>
  <c r="ALZ21" i="15"/>
  <c r="AMA21" i="15"/>
  <c r="AMB21" i="15"/>
  <c r="AMC21" i="15"/>
  <c r="AMD21" i="15"/>
  <c r="AME21" i="15"/>
  <c r="AMF21" i="15"/>
  <c r="AMG21" i="15"/>
  <c r="AMH21" i="15"/>
  <c r="AMI21" i="15"/>
  <c r="AMJ21" i="15"/>
  <c r="AMK21" i="15"/>
  <c r="AML21" i="15"/>
  <c r="AMM21" i="15"/>
  <c r="AMN21" i="15"/>
  <c r="AMO21" i="15"/>
  <c r="AMP21" i="15"/>
  <c r="AMQ21" i="15"/>
  <c r="AMR21" i="15"/>
  <c r="AMS21" i="15"/>
  <c r="AMT21" i="15"/>
  <c r="AMU21" i="15"/>
  <c r="AMV21" i="15"/>
  <c r="AMW21" i="15"/>
  <c r="AMX21" i="15"/>
  <c r="AMY21" i="15"/>
  <c r="AMZ21" i="15"/>
  <c r="ANA21" i="15"/>
  <c r="ANB21" i="15"/>
  <c r="ANC21" i="15"/>
  <c r="AND21" i="15"/>
  <c r="ANE21" i="15"/>
  <c r="ANF21" i="15"/>
  <c r="ANG21" i="15"/>
  <c r="ANH21" i="15"/>
  <c r="ANI21" i="15"/>
  <c r="ANJ21" i="15"/>
  <c r="ANK21" i="15"/>
  <c r="ANL21" i="15"/>
  <c r="ANM21" i="15"/>
  <c r="ANN21" i="15"/>
  <c r="ANO21" i="15"/>
  <c r="ANP21" i="15"/>
  <c r="ANQ21" i="15"/>
  <c r="ANR21" i="15"/>
  <c r="ANS21" i="15"/>
  <c r="ANT21" i="15"/>
  <c r="ANU21" i="15"/>
  <c r="ANV21" i="15"/>
  <c r="ANW21" i="15"/>
  <c r="ANX21" i="15"/>
  <c r="ANY21" i="15"/>
  <c r="ANZ21" i="15"/>
  <c r="AOA21" i="15"/>
  <c r="AOB21" i="15"/>
  <c r="AOC21" i="15"/>
  <c r="AOD21" i="15"/>
  <c r="AOE21" i="15"/>
  <c r="AOF21" i="15"/>
  <c r="AOG21" i="15"/>
  <c r="AOH21" i="15"/>
  <c r="AOI21" i="15"/>
  <c r="AOJ21" i="15"/>
  <c r="AOK21" i="15"/>
  <c r="AOL21" i="15"/>
  <c r="AOM21" i="15"/>
  <c r="AON21" i="15"/>
  <c r="AOO21" i="15"/>
  <c r="AOP21" i="15"/>
  <c r="AOQ21" i="15"/>
  <c r="AOR21" i="15"/>
  <c r="AOS21" i="15"/>
  <c r="AOT21" i="15"/>
  <c r="AOU21" i="15"/>
  <c r="AOV21" i="15"/>
  <c r="AOW21" i="15"/>
  <c r="AOX21" i="15"/>
  <c r="AOY21" i="15"/>
  <c r="AOZ21" i="15"/>
  <c r="APA21" i="15"/>
  <c r="APB21" i="15"/>
  <c r="APC21" i="15"/>
  <c r="APD21" i="15"/>
  <c r="APE21" i="15"/>
  <c r="APF21" i="15"/>
  <c r="APG21" i="15"/>
  <c r="APH21" i="15"/>
  <c r="API21" i="15"/>
  <c r="APJ21" i="15"/>
  <c r="APK21" i="15"/>
  <c r="APL21" i="15"/>
  <c r="APM21" i="15"/>
  <c r="APN21" i="15"/>
  <c r="APO21" i="15"/>
  <c r="APP21" i="15"/>
  <c r="APQ21" i="15"/>
  <c r="APR21" i="15"/>
  <c r="APS21" i="15"/>
  <c r="APT21" i="15"/>
  <c r="APU21" i="15"/>
  <c r="APV21" i="15"/>
  <c r="APW21" i="15"/>
  <c r="APX21" i="15"/>
  <c r="APY21" i="15"/>
  <c r="APZ21" i="15"/>
  <c r="AQA21" i="15"/>
  <c r="AQB21" i="15"/>
  <c r="AQC21" i="15"/>
  <c r="AQD21" i="15"/>
  <c r="AQE21" i="15"/>
  <c r="AQF21" i="15"/>
  <c r="AQG21" i="15"/>
  <c r="AQH21" i="15"/>
  <c r="AQI21" i="15"/>
  <c r="AQJ21" i="15"/>
  <c r="AQK21" i="15"/>
  <c r="AQL21" i="15"/>
  <c r="AQM21" i="15"/>
  <c r="AQN21" i="15"/>
  <c r="AQO21" i="15"/>
  <c r="AQP21" i="15"/>
  <c r="AQQ21" i="15"/>
  <c r="AQR21" i="15"/>
  <c r="AQS21" i="15"/>
  <c r="AQT21" i="15"/>
  <c r="AQU21" i="15"/>
  <c r="AQV21" i="15"/>
  <c r="AQW21" i="15"/>
  <c r="AQX21" i="15"/>
  <c r="AQY21" i="15"/>
  <c r="AQZ21" i="15"/>
  <c r="ARA21" i="15"/>
  <c r="ARB21" i="15"/>
  <c r="ARC21" i="15"/>
  <c r="ARD21" i="15"/>
  <c r="ARE21" i="15"/>
  <c r="ARF21" i="15"/>
  <c r="ARG21" i="15"/>
  <c r="ARH21" i="15"/>
  <c r="ARI21" i="15"/>
  <c r="ARJ21" i="15"/>
  <c r="ARK21" i="15"/>
  <c r="ARL21" i="15"/>
  <c r="ARM21" i="15"/>
  <c r="ARN21" i="15"/>
  <c r="ARO21" i="15"/>
  <c r="ARP21" i="15"/>
  <c r="ARQ21" i="15"/>
  <c r="ARR21" i="15"/>
  <c r="ARS21" i="15"/>
  <c r="ART21" i="15"/>
  <c r="ARU21" i="15"/>
  <c r="ARV21" i="15"/>
  <c r="ARW21" i="15"/>
  <c r="ARX21" i="15"/>
  <c r="ARY21" i="15"/>
  <c r="ARZ21" i="15"/>
  <c r="ASA21" i="15"/>
  <c r="ASB21" i="15"/>
  <c r="ASC21" i="15"/>
  <c r="ASD21" i="15"/>
  <c r="ASE21" i="15"/>
  <c r="ASF21" i="15"/>
  <c r="ASG21" i="15"/>
  <c r="ASH21" i="15"/>
  <c r="ASI21" i="15"/>
  <c r="ASJ21" i="15"/>
  <c r="ASK21" i="15"/>
  <c r="ASL21" i="15"/>
  <c r="ASM21" i="15"/>
  <c r="ASN21" i="15"/>
  <c r="ASO21" i="15"/>
  <c r="ASP21" i="15"/>
  <c r="ASQ21" i="15"/>
  <c r="ASR21" i="15"/>
  <c r="ASS21" i="15"/>
  <c r="AST21" i="15"/>
  <c r="ASU21" i="15"/>
  <c r="ASV21" i="15"/>
  <c r="ASW21" i="15"/>
  <c r="ASX21" i="15"/>
  <c r="ASY21" i="15"/>
  <c r="ASZ21" i="15"/>
  <c r="ATA21" i="15"/>
  <c r="ATB21" i="15"/>
  <c r="ATC21" i="15"/>
  <c r="ATD21" i="15"/>
  <c r="ATE21" i="15"/>
  <c r="ATF21" i="15"/>
  <c r="ATG21" i="15"/>
  <c r="ATH21" i="15"/>
  <c r="ATI21" i="15"/>
  <c r="ATJ21" i="15"/>
  <c r="ATK21" i="15"/>
  <c r="ATL21" i="15"/>
  <c r="ATM21" i="15"/>
  <c r="ATN21" i="15"/>
  <c r="ATO21" i="15"/>
  <c r="ATP21" i="15"/>
  <c r="ATQ21" i="15"/>
  <c r="ATR21" i="15"/>
  <c r="ATS21" i="15"/>
  <c r="ATT21" i="15"/>
  <c r="ATU21" i="15"/>
  <c r="ATV21" i="15"/>
  <c r="ATW21" i="15"/>
  <c r="ATX21" i="15"/>
  <c r="ATY21" i="15"/>
  <c r="ATZ21" i="15"/>
  <c r="AUA21" i="15"/>
  <c r="AUB21" i="15"/>
  <c r="AUC21" i="15"/>
  <c r="AUD21" i="15"/>
  <c r="AUE21" i="15"/>
  <c r="AUF21" i="15"/>
  <c r="AUG21" i="15"/>
  <c r="AUH21" i="15"/>
  <c r="AUI21" i="15"/>
  <c r="AUJ21" i="15"/>
  <c r="AUK21" i="15"/>
  <c r="AUL21" i="15"/>
  <c r="AUM21" i="15"/>
  <c r="AUN21" i="15"/>
  <c r="AUO21" i="15"/>
  <c r="AUP21" i="15"/>
  <c r="AUQ21" i="15"/>
  <c r="AUR21" i="15"/>
  <c r="AUS21" i="15"/>
  <c r="AUT21" i="15"/>
  <c r="AUU21" i="15"/>
  <c r="AUV21" i="15"/>
  <c r="AUW21" i="15"/>
  <c r="AUX21" i="15"/>
  <c r="AUY21" i="15"/>
  <c r="AUZ21" i="15"/>
  <c r="AVA21" i="15"/>
  <c r="AVB21" i="15"/>
  <c r="AVC21" i="15"/>
  <c r="AVD21" i="15"/>
  <c r="AVE21" i="15"/>
  <c r="AVF21" i="15"/>
  <c r="AVG21" i="15"/>
  <c r="AVH21" i="15"/>
  <c r="AVI21" i="15"/>
  <c r="AVJ21" i="15"/>
  <c r="AVK21" i="15"/>
  <c r="AVL21" i="15"/>
  <c r="AVM21" i="15"/>
  <c r="AVN21" i="15"/>
  <c r="AVO21" i="15"/>
  <c r="AVP21" i="15"/>
  <c r="AVQ21" i="15"/>
  <c r="AVR21" i="15"/>
  <c r="AVS21" i="15"/>
  <c r="AVT21" i="15"/>
  <c r="AVU21" i="15"/>
  <c r="AVV21" i="15"/>
  <c r="AVW21" i="15"/>
  <c r="AVX21" i="15"/>
  <c r="AVY21" i="15"/>
  <c r="AVZ21" i="15"/>
  <c r="AWA21" i="15"/>
  <c r="AWB21" i="15"/>
  <c r="AWC21" i="15"/>
  <c r="AWD21" i="15"/>
  <c r="AWE21" i="15"/>
  <c r="AWF21" i="15"/>
  <c r="AWG21" i="15"/>
  <c r="AWH21" i="15"/>
  <c r="AWI21" i="15"/>
  <c r="AWJ21" i="15"/>
  <c r="AWK21" i="15"/>
  <c r="AWL21" i="15"/>
  <c r="AWM21" i="15"/>
  <c r="AWN21" i="15"/>
  <c r="AWO21" i="15"/>
  <c r="AWP21" i="15"/>
  <c r="AWQ21" i="15"/>
  <c r="AWR21" i="15"/>
  <c r="AWS21" i="15"/>
  <c r="AWT21" i="15"/>
  <c r="AWU21" i="15"/>
  <c r="AWV21" i="15"/>
  <c r="AWW21" i="15"/>
  <c r="AWX21" i="15"/>
  <c r="AWY21" i="15"/>
  <c r="AWZ21" i="15"/>
  <c r="AXA21" i="15"/>
  <c r="AXB21" i="15"/>
  <c r="AXC21" i="15"/>
  <c r="AXD21" i="15"/>
  <c r="AXE21" i="15"/>
  <c r="AXF21" i="15"/>
  <c r="AXG21" i="15"/>
  <c r="AXH21" i="15"/>
  <c r="AXI21" i="15"/>
  <c r="AXJ21" i="15"/>
  <c r="AXK21" i="15"/>
  <c r="AXL21" i="15"/>
  <c r="AXM21" i="15"/>
  <c r="AXN21" i="15"/>
  <c r="AXO21" i="15"/>
  <c r="AXP21" i="15"/>
  <c r="AXQ21" i="15"/>
  <c r="AXR21" i="15"/>
  <c r="AXS21" i="15"/>
  <c r="AXT21" i="15"/>
  <c r="AXU21" i="15"/>
  <c r="AXV21" i="15"/>
  <c r="AXW21" i="15"/>
  <c r="AXX21" i="15"/>
  <c r="AXY21" i="15"/>
  <c r="AXZ21" i="15"/>
  <c r="AYA21" i="15"/>
  <c r="AYB21" i="15"/>
  <c r="AYC21" i="15"/>
  <c r="AYD21" i="15"/>
  <c r="AYE21" i="15"/>
  <c r="AYF21" i="15"/>
  <c r="AYG21" i="15"/>
  <c r="AYH21" i="15"/>
  <c r="AYI21" i="15"/>
  <c r="AYJ21" i="15"/>
  <c r="AYK21" i="15"/>
  <c r="AYL21" i="15"/>
  <c r="AYM21" i="15"/>
  <c r="AYN21" i="15"/>
  <c r="AYO21" i="15"/>
  <c r="AYP21" i="15"/>
  <c r="AYQ21" i="15"/>
  <c r="AYR21" i="15"/>
  <c r="AYS21" i="15"/>
  <c r="AYT21" i="15"/>
  <c r="AYU21" i="15"/>
  <c r="AYV21" i="15"/>
  <c r="AYW21" i="15"/>
  <c r="AYX21" i="15"/>
  <c r="AYY21" i="15"/>
  <c r="AYZ21" i="15"/>
  <c r="AZA21" i="15"/>
  <c r="AZB21" i="15"/>
  <c r="AZC21" i="15"/>
  <c r="AZD21" i="15"/>
  <c r="AZE21" i="15"/>
  <c r="AZF21" i="15"/>
  <c r="AZG21" i="15"/>
  <c r="AZH21" i="15"/>
  <c r="AZI21" i="15"/>
  <c r="AZJ21" i="15"/>
  <c r="AZK21" i="15"/>
  <c r="AZL21" i="15"/>
  <c r="AZM21" i="15"/>
  <c r="AZN21" i="15"/>
  <c r="AZO21" i="15"/>
  <c r="AZP21" i="15"/>
  <c r="AZQ21" i="15"/>
  <c r="AZR21" i="15"/>
  <c r="AZS21" i="15"/>
  <c r="AZT21" i="15"/>
  <c r="AZU21" i="15"/>
  <c r="AZV21" i="15"/>
  <c r="AZW21" i="15"/>
  <c r="AZX21" i="15"/>
  <c r="AZY21" i="15"/>
  <c r="AZZ21" i="15"/>
  <c r="BAA21" i="15"/>
  <c r="BAB21" i="15"/>
  <c r="BAC21" i="15"/>
  <c r="BAD21" i="15"/>
  <c r="BAE21" i="15"/>
  <c r="BAF21" i="15"/>
  <c r="BAG21" i="15"/>
  <c r="BAH21" i="15"/>
  <c r="BAI21" i="15"/>
  <c r="BAJ21" i="15"/>
  <c r="BAK21" i="15"/>
  <c r="BAL21" i="15"/>
  <c r="BAM21" i="15"/>
  <c r="BAN21" i="15"/>
  <c r="BAO21" i="15"/>
  <c r="BAP21" i="15"/>
  <c r="BAQ21" i="15"/>
  <c r="BAR21" i="15"/>
  <c r="BAS21" i="15"/>
  <c r="BAT21" i="15"/>
  <c r="BAU21" i="15"/>
  <c r="BAV21" i="15"/>
  <c r="BAW21" i="15"/>
  <c r="BAX21" i="15"/>
  <c r="BAY21" i="15"/>
  <c r="BAZ21" i="15"/>
  <c r="BBA21" i="15"/>
  <c r="BBB21" i="15"/>
  <c r="BBC21" i="15"/>
  <c r="BBD21" i="15"/>
  <c r="BBE21" i="15"/>
  <c r="BBF21" i="15"/>
  <c r="BBG21" i="15"/>
  <c r="BBH21" i="15"/>
  <c r="BBI21" i="15"/>
  <c r="BBJ21" i="15"/>
  <c r="BBK21" i="15"/>
  <c r="BBL21" i="15"/>
  <c r="BBM21" i="15"/>
  <c r="BBN21" i="15"/>
  <c r="BBO21" i="15"/>
  <c r="BBP21" i="15"/>
  <c r="BBQ21" i="15"/>
  <c r="BBR21" i="15"/>
  <c r="BBS21" i="15"/>
  <c r="BBT21" i="15"/>
  <c r="BBU21" i="15"/>
  <c r="BBV21" i="15"/>
  <c r="BBW21" i="15"/>
  <c r="BBX21" i="15"/>
  <c r="BBY21" i="15"/>
  <c r="BBZ21" i="15"/>
  <c r="BCA21" i="15"/>
  <c r="BCB21" i="15"/>
  <c r="BCC21" i="15"/>
  <c r="BCD21" i="15"/>
  <c r="BCE21" i="15"/>
  <c r="BCF21" i="15"/>
  <c r="BCG21" i="15"/>
  <c r="BCH21" i="15"/>
  <c r="BCI21" i="15"/>
  <c r="BCJ21" i="15"/>
  <c r="BCK21" i="15"/>
  <c r="BCL21" i="15"/>
  <c r="BCM21" i="15"/>
  <c r="BCN21" i="15"/>
  <c r="BCO21" i="15"/>
  <c r="BCP21" i="15"/>
  <c r="BCQ21" i="15"/>
  <c r="BCR21" i="15"/>
  <c r="BCS21" i="15"/>
  <c r="BCT21" i="15"/>
  <c r="BCU21" i="15"/>
  <c r="BCV21" i="15"/>
  <c r="BCW21" i="15"/>
  <c r="BCX21" i="15"/>
  <c r="BCY21" i="15"/>
  <c r="BCZ21" i="15"/>
  <c r="BDA21" i="15"/>
  <c r="BDB21" i="15"/>
  <c r="BDC21" i="15"/>
  <c r="BDD21" i="15"/>
  <c r="BDE21" i="15"/>
  <c r="BDF21" i="15"/>
  <c r="BDG21" i="15"/>
  <c r="BDH21" i="15"/>
  <c r="BDI21" i="15"/>
  <c r="BDJ21" i="15"/>
  <c r="BDK21" i="15"/>
  <c r="BDL21" i="15"/>
  <c r="BDM21" i="15"/>
  <c r="BDN21" i="15"/>
  <c r="BDO21" i="15"/>
  <c r="BDP21" i="15"/>
  <c r="BDQ21" i="15"/>
  <c r="BDR21" i="15"/>
  <c r="BDS21" i="15"/>
  <c r="BDT21" i="15"/>
  <c r="BDU21" i="15"/>
  <c r="BDV21" i="15"/>
  <c r="BDW21" i="15"/>
  <c r="BDX21" i="15"/>
  <c r="BDY21" i="15"/>
  <c r="BDZ21" i="15"/>
  <c r="BEA21" i="15"/>
  <c r="BEB21" i="15"/>
  <c r="BEC21" i="15"/>
  <c r="BED21" i="15"/>
  <c r="BEE21" i="15"/>
  <c r="BEF21" i="15"/>
  <c r="BEG21" i="15"/>
  <c r="BEH21" i="15"/>
  <c r="BEI21" i="15"/>
  <c r="BEJ21" i="15"/>
  <c r="BEK21" i="15"/>
  <c r="BEL21" i="15"/>
  <c r="BEM21" i="15"/>
  <c r="BEN21" i="15"/>
  <c r="BEO21" i="15"/>
  <c r="BEP21" i="15"/>
  <c r="BEQ21" i="15"/>
  <c r="BER21" i="15"/>
  <c r="BES21" i="15"/>
  <c r="BET21" i="15"/>
  <c r="BEU21" i="15"/>
  <c r="BEV21" i="15"/>
  <c r="BEW21" i="15"/>
  <c r="BEX21" i="15"/>
  <c r="BEY21" i="15"/>
  <c r="BEZ21" i="15"/>
  <c r="BFA21" i="15"/>
  <c r="BFB21" i="15"/>
  <c r="BFC21" i="15"/>
  <c r="BFD21" i="15"/>
  <c r="BFE21" i="15"/>
  <c r="BFF21" i="15"/>
  <c r="BFG21" i="15"/>
  <c r="BFH21" i="15"/>
  <c r="BFI21" i="15"/>
  <c r="BFJ21" i="15"/>
  <c r="BFK21" i="15"/>
  <c r="BFL21" i="15"/>
  <c r="BFM21" i="15"/>
  <c r="BFN21" i="15"/>
  <c r="BFO21" i="15"/>
  <c r="BFP21" i="15"/>
  <c r="BFQ21" i="15"/>
  <c r="BFR21" i="15"/>
  <c r="BFS21" i="15"/>
  <c r="BFT21" i="15"/>
  <c r="BFU21" i="15"/>
  <c r="BFV21" i="15"/>
  <c r="BFW21" i="15"/>
  <c r="BFX21" i="15"/>
  <c r="BFY21" i="15"/>
  <c r="BFZ21" i="15"/>
  <c r="BGA21" i="15"/>
  <c r="BGB21" i="15"/>
  <c r="BGC21" i="15"/>
  <c r="BGD21" i="15"/>
  <c r="BGE21" i="15"/>
  <c r="BGF21" i="15"/>
  <c r="BGG21" i="15"/>
  <c r="BGH21" i="15"/>
  <c r="BGI21" i="15"/>
  <c r="BGJ21" i="15"/>
  <c r="BGK21" i="15"/>
  <c r="BGL21" i="15"/>
  <c r="BGM21" i="15"/>
  <c r="BGN21" i="15"/>
  <c r="BGO21" i="15"/>
  <c r="BGP21" i="15"/>
  <c r="BGQ21" i="15"/>
  <c r="BGR21" i="15"/>
  <c r="BGS21" i="15"/>
  <c r="BGT21" i="15"/>
  <c r="BGU21" i="15"/>
  <c r="BGV21" i="15"/>
  <c r="BGW21" i="15"/>
  <c r="BGX21" i="15"/>
  <c r="BGY21" i="15"/>
  <c r="BGZ21" i="15"/>
  <c r="BHA21" i="15"/>
  <c r="BHB21" i="15"/>
  <c r="BHC21" i="15"/>
  <c r="BHD21" i="15"/>
  <c r="BHE21" i="15"/>
  <c r="BHF21" i="15"/>
  <c r="BHG21" i="15"/>
  <c r="BHH21" i="15"/>
  <c r="BHI21" i="15"/>
  <c r="BHJ21" i="15"/>
  <c r="BHK21" i="15"/>
  <c r="BHL21" i="15"/>
  <c r="BHM21" i="15"/>
  <c r="BHN21" i="15"/>
  <c r="BHO21" i="15"/>
  <c r="BHP21" i="15"/>
  <c r="BHQ21" i="15"/>
  <c r="BHR21" i="15"/>
  <c r="BHS21" i="15"/>
  <c r="BHT21" i="15"/>
  <c r="BHU21" i="15"/>
  <c r="BHV21" i="15"/>
  <c r="BHW21" i="15"/>
  <c r="BHX21" i="15"/>
  <c r="BHY21" i="15"/>
  <c r="BHZ21" i="15"/>
  <c r="BIA21" i="15"/>
  <c r="BIB21" i="15"/>
  <c r="BIC21" i="15"/>
  <c r="BID21" i="15"/>
  <c r="BIE21" i="15"/>
  <c r="BIF21" i="15"/>
  <c r="BIG21" i="15"/>
  <c r="BIH21" i="15"/>
  <c r="BII21" i="15"/>
  <c r="BIJ21" i="15"/>
  <c r="BIK21" i="15"/>
  <c r="BIL21" i="15"/>
  <c r="BIM21" i="15"/>
  <c r="BIN21" i="15"/>
  <c r="BIO21" i="15"/>
  <c r="BIP21" i="15"/>
  <c r="BIQ21" i="15"/>
  <c r="BIR21" i="15"/>
  <c r="BIS21" i="15"/>
  <c r="BIT21" i="15"/>
  <c r="BIU21" i="15"/>
  <c r="BIV21" i="15"/>
  <c r="BIW21" i="15"/>
  <c r="BIX21" i="15"/>
  <c r="BIY21" i="15"/>
  <c r="BIZ21" i="15"/>
  <c r="BJA21" i="15"/>
  <c r="BJB21" i="15"/>
  <c r="BJC21" i="15"/>
  <c r="BJD21" i="15"/>
  <c r="BJE21" i="15"/>
  <c r="BJF21" i="15"/>
  <c r="BJG21" i="15"/>
  <c r="BJH21" i="15"/>
  <c r="BJI21" i="15"/>
  <c r="BJJ21" i="15"/>
  <c r="BJK21" i="15"/>
  <c r="BJL21" i="15"/>
  <c r="BJM21" i="15"/>
  <c r="BJN21" i="15"/>
  <c r="BJO21" i="15"/>
  <c r="BJP21" i="15"/>
  <c r="BJQ21" i="15"/>
  <c r="BJR21" i="15"/>
  <c r="BJS21" i="15"/>
  <c r="BJT21" i="15"/>
  <c r="BJU21" i="15"/>
  <c r="BJV21" i="15"/>
  <c r="BJW21" i="15"/>
  <c r="BJX21" i="15"/>
  <c r="BJY21" i="15"/>
  <c r="BJZ21" i="15"/>
  <c r="BKA21" i="15"/>
  <c r="BKB21" i="15"/>
  <c r="BKC21" i="15"/>
  <c r="BKD21" i="15"/>
  <c r="BKE21" i="15"/>
  <c r="BKF21" i="15"/>
  <c r="BKG21" i="15"/>
  <c r="BKH21" i="15"/>
  <c r="BKI21" i="15"/>
  <c r="BKJ21" i="15"/>
  <c r="BKK21" i="15"/>
  <c r="BKL21" i="15"/>
  <c r="BKM21" i="15"/>
  <c r="BKN21" i="15"/>
  <c r="BKO21" i="15"/>
  <c r="BKP21" i="15"/>
  <c r="BKQ21" i="15"/>
  <c r="BKR21" i="15"/>
  <c r="BKS21" i="15"/>
  <c r="BKT21" i="15"/>
  <c r="BKU21" i="15"/>
  <c r="BKV21" i="15"/>
  <c r="BKW21" i="15"/>
  <c r="BKX21" i="15"/>
  <c r="BKY21" i="15"/>
  <c r="BKZ21" i="15"/>
  <c r="BLA21" i="15"/>
  <c r="BLB21" i="15"/>
  <c r="BLC21" i="15"/>
  <c r="BLD21" i="15"/>
  <c r="BLE21" i="15"/>
  <c r="BLF21" i="15"/>
  <c r="BLG21" i="15"/>
  <c r="BLH21" i="15"/>
  <c r="BLI21" i="15"/>
  <c r="BLJ21" i="15"/>
  <c r="BLK21" i="15"/>
  <c r="BLL21" i="15"/>
  <c r="BLM21" i="15"/>
  <c r="BLN21" i="15"/>
  <c r="BLO21" i="15"/>
  <c r="BLP21" i="15"/>
  <c r="BLQ21" i="15"/>
  <c r="BLR21" i="15"/>
  <c r="BLS21" i="15"/>
  <c r="BLT21" i="15"/>
  <c r="BLU21" i="15"/>
  <c r="BLV21" i="15"/>
  <c r="BLW21" i="15"/>
  <c r="BLX21" i="15"/>
  <c r="BLY21" i="15"/>
  <c r="BLZ21" i="15"/>
  <c r="BMA21" i="15"/>
  <c r="BMB21" i="15"/>
  <c r="BMC21" i="15"/>
  <c r="BMD21" i="15"/>
  <c r="BME21" i="15"/>
  <c r="BMF21" i="15"/>
  <c r="BMG21" i="15"/>
  <c r="BMH21" i="15"/>
  <c r="BMI21" i="15"/>
  <c r="BMJ21" i="15"/>
  <c r="BMK21" i="15"/>
  <c r="BML21" i="15"/>
  <c r="BMM21" i="15"/>
  <c r="BMN21" i="15"/>
  <c r="BMO21" i="15"/>
  <c r="BMP21" i="15"/>
  <c r="BMQ21" i="15"/>
  <c r="BMR21" i="15"/>
  <c r="BMS21" i="15"/>
  <c r="BMT21" i="15"/>
  <c r="BMU21" i="15"/>
  <c r="BMV21" i="15"/>
  <c r="BMW21" i="15"/>
  <c r="BMX21" i="15"/>
  <c r="BMY21" i="15"/>
  <c r="BMZ21" i="15"/>
  <c r="BNA21" i="15"/>
  <c r="BNB21" i="15"/>
  <c r="BNC21" i="15"/>
  <c r="BND21" i="15"/>
  <c r="BNE21" i="15"/>
  <c r="BNF21" i="15"/>
  <c r="BNG21" i="15"/>
  <c r="BNH21" i="15"/>
  <c r="BNI21" i="15"/>
  <c r="BNJ21" i="15"/>
  <c r="BNK21" i="15"/>
  <c r="BNL21" i="15"/>
  <c r="BNM21" i="15"/>
  <c r="BNN21" i="15"/>
  <c r="BNO21" i="15"/>
  <c r="BNP21" i="15"/>
  <c r="BNQ21" i="15"/>
  <c r="BNR21" i="15"/>
  <c r="BNS21" i="15"/>
  <c r="BNT21" i="15"/>
  <c r="BNU21" i="15"/>
  <c r="BNV21" i="15"/>
  <c r="BNW21" i="15"/>
  <c r="BNX21" i="15"/>
  <c r="BNY21" i="15"/>
  <c r="BNZ21" i="15"/>
  <c r="BOA21" i="15"/>
  <c r="BOB21" i="15"/>
  <c r="BOC21" i="15"/>
  <c r="BOD21" i="15"/>
  <c r="BOE21" i="15"/>
  <c r="BOF21" i="15"/>
  <c r="BOG21" i="15"/>
  <c r="BOH21" i="15"/>
  <c r="BOI21" i="15"/>
  <c r="BOJ21" i="15"/>
  <c r="BOK21" i="15"/>
  <c r="BOL21" i="15"/>
  <c r="BOM21" i="15"/>
  <c r="BON21" i="15"/>
  <c r="BOO21" i="15"/>
  <c r="BOP21" i="15"/>
  <c r="BOQ21" i="15"/>
  <c r="BOR21" i="15"/>
  <c r="BOS21" i="15"/>
  <c r="BOT21" i="15"/>
  <c r="BOU21" i="15"/>
  <c r="BOV21" i="15"/>
  <c r="BOW21" i="15"/>
  <c r="BOX21" i="15"/>
  <c r="BOY21" i="15"/>
  <c r="BOZ21" i="15"/>
  <c r="BPA21" i="15"/>
  <c r="BPB21" i="15"/>
  <c r="BPC21" i="15"/>
  <c r="BPD21" i="15"/>
  <c r="BPE21" i="15"/>
  <c r="BPF21" i="15"/>
  <c r="BPG21" i="15"/>
  <c r="BPH21" i="15"/>
  <c r="BPI21" i="15"/>
  <c r="BPJ21" i="15"/>
  <c r="BPK21" i="15"/>
  <c r="BPL21" i="15"/>
  <c r="BPM21" i="15"/>
  <c r="BPN21" i="15"/>
  <c r="BPO21" i="15"/>
  <c r="BPP21" i="15"/>
  <c r="BPQ21" i="15"/>
  <c r="BPR21" i="15"/>
  <c r="BPS21" i="15"/>
  <c r="BPT21" i="15"/>
  <c r="BPU21" i="15"/>
  <c r="BPV21" i="15"/>
  <c r="BPW21" i="15"/>
  <c r="BPX21" i="15"/>
  <c r="BPY21" i="15"/>
  <c r="BPZ21" i="15"/>
  <c r="BQA21" i="15"/>
  <c r="BQB21" i="15"/>
  <c r="BQC21" i="15"/>
  <c r="BQD21" i="15"/>
  <c r="BQE21" i="15"/>
  <c r="BQF21" i="15"/>
  <c r="BQG21" i="15"/>
  <c r="BQH21" i="15"/>
  <c r="BQI21" i="15"/>
  <c r="BQJ21" i="15"/>
  <c r="BQK21" i="15"/>
  <c r="BQL21" i="15"/>
  <c r="BQM21" i="15"/>
  <c r="BQN21" i="15"/>
  <c r="BQO21" i="15"/>
  <c r="BQP21" i="15"/>
  <c r="BQQ21" i="15"/>
  <c r="BQR21" i="15"/>
  <c r="BQS21" i="15"/>
  <c r="BQT21" i="15"/>
  <c r="BQU21" i="15"/>
  <c r="BQV21" i="15"/>
  <c r="BQW21" i="15"/>
  <c r="BQX21" i="15"/>
  <c r="BQY21" i="15"/>
  <c r="BQZ21" i="15"/>
  <c r="BRA21" i="15"/>
  <c r="BRB21" i="15"/>
  <c r="BRC21" i="15"/>
  <c r="BRD21" i="15"/>
  <c r="BRE21" i="15"/>
  <c r="BRF21" i="15"/>
  <c r="BRG21" i="15"/>
  <c r="BRH21" i="15"/>
  <c r="BRI21" i="15"/>
  <c r="BRJ21" i="15"/>
  <c r="BRK21" i="15"/>
  <c r="BRL21" i="15"/>
  <c r="BRM21" i="15"/>
  <c r="BRN21" i="15"/>
  <c r="BRO21" i="15"/>
  <c r="BRP21" i="15"/>
  <c r="BRQ21" i="15"/>
  <c r="BRR21" i="15"/>
  <c r="BRS21" i="15"/>
  <c r="BRT21" i="15"/>
  <c r="BRU21" i="15"/>
  <c r="BRV21" i="15"/>
  <c r="BRW21" i="15"/>
  <c r="BRX21" i="15"/>
  <c r="BRY21" i="15"/>
  <c r="BRZ21" i="15"/>
  <c r="BSA21" i="15"/>
  <c r="BSB21" i="15"/>
  <c r="BSC21" i="15"/>
  <c r="BSD21" i="15"/>
  <c r="BSE21" i="15"/>
  <c r="BSF21" i="15"/>
  <c r="BSG21" i="15"/>
  <c r="BSH21" i="15"/>
  <c r="BSI21" i="15"/>
  <c r="BSJ21" i="15"/>
  <c r="BSK21" i="15"/>
  <c r="BSL21" i="15"/>
  <c r="BSM21" i="15"/>
  <c r="BSN21" i="15"/>
  <c r="BSO21" i="15"/>
  <c r="BSP21" i="15"/>
  <c r="BSQ21" i="15"/>
  <c r="BSR21" i="15"/>
  <c r="BSS21" i="15"/>
  <c r="BST21" i="15"/>
  <c r="BSU21" i="15"/>
  <c r="BSV21" i="15"/>
  <c r="BSW21" i="15"/>
  <c r="BSX21" i="15"/>
  <c r="BSY21" i="15"/>
  <c r="BSZ21" i="15"/>
  <c r="BTA21" i="15"/>
  <c r="BTB21" i="15"/>
  <c r="BTC21" i="15"/>
  <c r="BTD21" i="15"/>
  <c r="BTE21" i="15"/>
  <c r="BTF21" i="15"/>
  <c r="BTG21" i="15"/>
  <c r="BTH21" i="15"/>
  <c r="BTI21" i="15"/>
  <c r="BTJ21" i="15"/>
  <c r="BTK21" i="15"/>
  <c r="BTL21" i="15"/>
  <c r="BTM21" i="15"/>
  <c r="BTN21" i="15"/>
  <c r="BTO21" i="15"/>
  <c r="BTP21" i="15"/>
  <c r="BTQ21" i="15"/>
  <c r="BTR21" i="15"/>
  <c r="BTS21" i="15"/>
  <c r="BTT21" i="15"/>
  <c r="BTU21" i="15"/>
  <c r="BTV21" i="15"/>
  <c r="BTW21" i="15"/>
  <c r="BTX21" i="15"/>
  <c r="BTY21" i="15"/>
  <c r="BTZ21" i="15"/>
  <c r="BUA21" i="15"/>
  <c r="BUB21" i="15"/>
  <c r="BUC21" i="15"/>
  <c r="BUD21" i="15"/>
  <c r="BUE21" i="15"/>
  <c r="BUF21" i="15"/>
  <c r="BUG21" i="15"/>
  <c r="BUH21" i="15"/>
  <c r="BUI21" i="15"/>
  <c r="BUJ21" i="15"/>
  <c r="BUK21" i="15"/>
  <c r="BUL21" i="15"/>
  <c r="BUM21" i="15"/>
  <c r="BUN21" i="15"/>
  <c r="BUO21" i="15"/>
  <c r="BUP21" i="15"/>
  <c r="BUQ21" i="15"/>
  <c r="BUR21" i="15"/>
  <c r="BUS21" i="15"/>
  <c r="BUT21" i="15"/>
  <c r="BUU21" i="15"/>
  <c r="BUV21" i="15"/>
  <c r="BUW21" i="15"/>
  <c r="BUX21" i="15"/>
  <c r="BUY21" i="15"/>
  <c r="BUZ21" i="15"/>
  <c r="BVA21" i="15"/>
  <c r="BVB21" i="15"/>
  <c r="BVC21" i="15"/>
  <c r="BVD21" i="15"/>
  <c r="BVE21" i="15"/>
  <c r="BVF21" i="15"/>
  <c r="BVG21" i="15"/>
  <c r="BVH21" i="15"/>
  <c r="BVI21" i="15"/>
  <c r="BVJ21" i="15"/>
  <c r="BVK21" i="15"/>
  <c r="BVL21" i="15"/>
  <c r="BVM21" i="15"/>
  <c r="BVN21" i="15"/>
  <c r="BVO21" i="15"/>
  <c r="BVP21" i="15"/>
  <c r="BVQ21" i="15"/>
  <c r="BVR21" i="15"/>
  <c r="BVS21" i="15"/>
  <c r="BVT21" i="15"/>
  <c r="BVU21" i="15"/>
  <c r="BVV21" i="15"/>
  <c r="BVW21" i="15"/>
  <c r="BVX21" i="15"/>
  <c r="BVY21" i="15"/>
  <c r="BVZ21" i="15"/>
  <c r="BWA21" i="15"/>
  <c r="BWB21" i="15"/>
  <c r="BWC21" i="15"/>
  <c r="BWD21" i="15"/>
  <c r="BWE21" i="15"/>
  <c r="BWF21" i="15"/>
  <c r="BWG21" i="15"/>
  <c r="BWH21" i="15"/>
  <c r="BWI21" i="15"/>
  <c r="BWJ21" i="15"/>
  <c r="BWK21" i="15"/>
  <c r="BWL21" i="15"/>
  <c r="BWM21" i="15"/>
  <c r="BWN21" i="15"/>
  <c r="BWO21" i="15"/>
  <c r="BWP21" i="15"/>
  <c r="BWQ21" i="15"/>
  <c r="BWR21" i="15"/>
  <c r="BWS21" i="15"/>
  <c r="BWT21" i="15"/>
  <c r="BWU21" i="15"/>
  <c r="BWV21" i="15"/>
  <c r="BWW21" i="15"/>
  <c r="BWX21" i="15"/>
  <c r="BWY21" i="15"/>
  <c r="BWZ21" i="15"/>
  <c r="BXA21" i="15"/>
  <c r="BXB21" i="15"/>
  <c r="BXC21" i="15"/>
  <c r="BXD21" i="15"/>
  <c r="BXE21" i="15"/>
  <c r="BXF21" i="15"/>
  <c r="BXG21" i="15"/>
  <c r="BXH21" i="15"/>
  <c r="BXI21" i="15"/>
  <c r="BXJ21" i="15"/>
  <c r="BXK21" i="15"/>
  <c r="BXL21" i="15"/>
  <c r="BXM21" i="15"/>
  <c r="BXN21" i="15"/>
  <c r="BXO21" i="15"/>
  <c r="BXP21" i="15"/>
  <c r="BXQ21" i="15"/>
  <c r="BXR21" i="15"/>
  <c r="BXS21" i="15"/>
  <c r="BXT21" i="15"/>
  <c r="BXU21" i="15"/>
  <c r="BXV21" i="15"/>
  <c r="BXW21" i="15"/>
  <c r="BXX21" i="15"/>
  <c r="BXY21" i="15"/>
  <c r="BXZ21" i="15"/>
  <c r="BYA21" i="15"/>
  <c r="BYB21" i="15"/>
  <c r="BYC21" i="15"/>
  <c r="BYD21" i="15"/>
  <c r="BYE21" i="15"/>
  <c r="BYF21" i="15"/>
  <c r="BYG21" i="15"/>
  <c r="BYH21" i="15"/>
  <c r="BYI21" i="15"/>
  <c r="BYJ21" i="15"/>
  <c r="BYK21" i="15"/>
  <c r="BYL21" i="15"/>
  <c r="BYM21" i="15"/>
  <c r="BYN21" i="15"/>
  <c r="BYO21" i="15"/>
  <c r="BYP21" i="15"/>
  <c r="BYQ21" i="15"/>
  <c r="BYR21" i="15"/>
  <c r="BYS21" i="15"/>
  <c r="BYT21" i="15"/>
  <c r="BYU21" i="15"/>
  <c r="BYV21" i="15"/>
  <c r="BYW21" i="15"/>
  <c r="BYX21" i="15"/>
  <c r="BYY21" i="15"/>
  <c r="BYZ21" i="15"/>
  <c r="BZA21" i="15"/>
  <c r="BZB21" i="15"/>
  <c r="BZC21" i="15"/>
  <c r="BZD21" i="15"/>
  <c r="BZE21" i="15"/>
  <c r="BZF21" i="15"/>
  <c r="BZG21" i="15"/>
  <c r="BZH21" i="15"/>
  <c r="BZI21" i="15"/>
  <c r="BZJ21" i="15"/>
  <c r="BZK21" i="15"/>
  <c r="BZL21" i="15"/>
  <c r="BZM21" i="15"/>
  <c r="BZN21" i="15"/>
  <c r="BZO21" i="15"/>
  <c r="BZP21" i="15"/>
  <c r="BZQ21" i="15"/>
  <c r="BZR21" i="15"/>
  <c r="BZS21" i="15"/>
  <c r="BZT21" i="15"/>
  <c r="BZU21" i="15"/>
  <c r="BZV21" i="15"/>
  <c r="BZW21" i="15"/>
  <c r="BZX21" i="15"/>
  <c r="BZY21" i="15"/>
  <c r="BZZ21" i="15"/>
  <c r="CAA21" i="15"/>
  <c r="CAB21" i="15"/>
  <c r="CAC21" i="15"/>
  <c r="CAD21" i="15"/>
  <c r="CAE21" i="15"/>
  <c r="CAF21" i="15"/>
  <c r="CAG21" i="15"/>
  <c r="CAH21" i="15"/>
  <c r="CAI21" i="15"/>
  <c r="CAJ21" i="15"/>
  <c r="CAK21" i="15"/>
  <c r="CAL21" i="15"/>
  <c r="CAM21" i="15"/>
  <c r="CAN21" i="15"/>
  <c r="CAO21" i="15"/>
  <c r="CAP21" i="15"/>
  <c r="CAQ21" i="15"/>
  <c r="CAR21" i="15"/>
  <c r="CAS21" i="15"/>
  <c r="CAT21" i="15"/>
  <c r="CAU21" i="15"/>
  <c r="CAV21" i="15"/>
  <c r="CAW21" i="15"/>
  <c r="CAX21" i="15"/>
  <c r="CAY21" i="15"/>
  <c r="CAZ21" i="15"/>
  <c r="CBA21" i="15"/>
  <c r="CBB21" i="15"/>
  <c r="CBC21" i="15"/>
  <c r="CBD21" i="15"/>
  <c r="CBE21" i="15"/>
  <c r="CBF21" i="15"/>
  <c r="CBG21" i="15"/>
  <c r="CBH21" i="15"/>
  <c r="CBI21" i="15"/>
  <c r="CBJ21" i="15"/>
  <c r="CBK21" i="15"/>
  <c r="CBL21" i="15"/>
  <c r="CBM21" i="15"/>
  <c r="CBN21" i="15"/>
  <c r="CBO21" i="15"/>
  <c r="CBP21" i="15"/>
  <c r="CBQ21" i="15"/>
  <c r="CBR21" i="15"/>
  <c r="CBS21" i="15"/>
  <c r="CBT21" i="15"/>
  <c r="CBU21" i="15"/>
  <c r="CBV21" i="15"/>
  <c r="CBW21" i="15"/>
  <c r="CBX21" i="15"/>
  <c r="CBY21" i="15"/>
  <c r="CBZ21" i="15"/>
  <c r="CCA21" i="15"/>
  <c r="CCB21" i="15"/>
  <c r="CCC21" i="15"/>
  <c r="CCD21" i="15"/>
  <c r="CCE21" i="15"/>
  <c r="CCF21" i="15"/>
  <c r="CCG21" i="15"/>
  <c r="CCH21" i="15"/>
  <c r="CCI21" i="15"/>
  <c r="CCJ21" i="15"/>
  <c r="CCK21" i="15"/>
  <c r="CCL21" i="15"/>
  <c r="CCM21" i="15"/>
  <c r="CCN21" i="15"/>
  <c r="CCO21" i="15"/>
  <c r="CCP21" i="15"/>
  <c r="CCQ21" i="15"/>
  <c r="CCR21" i="15"/>
  <c r="CCS21" i="15"/>
  <c r="CCT21" i="15"/>
  <c r="CCU21" i="15"/>
  <c r="CCV21" i="15"/>
  <c r="CCW21" i="15"/>
  <c r="CCX21" i="15"/>
  <c r="CCY21" i="15"/>
  <c r="CCZ21" i="15"/>
  <c r="CDA21" i="15"/>
  <c r="CDB21" i="15"/>
  <c r="CDC21" i="15"/>
  <c r="CDD21" i="15"/>
  <c r="CDE21" i="15"/>
  <c r="CDF21" i="15"/>
  <c r="CDG21" i="15"/>
  <c r="CDH21" i="15"/>
  <c r="CDI21" i="15"/>
  <c r="CDJ21" i="15"/>
  <c r="CDK21" i="15"/>
  <c r="CDL21" i="15"/>
  <c r="CDM21" i="15"/>
  <c r="CDN21" i="15"/>
  <c r="CDO21" i="15"/>
  <c r="CDP21" i="15"/>
  <c r="CDQ21" i="15"/>
  <c r="CDR21" i="15"/>
  <c r="CDS21" i="15"/>
  <c r="CDT21" i="15"/>
  <c r="CDU21" i="15"/>
  <c r="CDV21" i="15"/>
  <c r="CDW21" i="15"/>
  <c r="CDX21" i="15"/>
  <c r="CDY21" i="15"/>
  <c r="CDZ21" i="15"/>
  <c r="CEA21" i="15"/>
  <c r="CEB21" i="15"/>
  <c r="CEC21" i="15"/>
  <c r="CED21" i="15"/>
  <c r="CEE21" i="15"/>
  <c r="CEF21" i="15"/>
  <c r="CEG21" i="15"/>
  <c r="CEH21" i="15"/>
  <c r="CEI21" i="15"/>
  <c r="CEJ21" i="15"/>
  <c r="CEK21" i="15"/>
  <c r="CEL21" i="15"/>
  <c r="CEM21" i="15"/>
  <c r="CEN21" i="15"/>
  <c r="CEO21" i="15"/>
  <c r="CEP21" i="15"/>
  <c r="CEQ21" i="15"/>
  <c r="CER21" i="15"/>
  <c r="CES21" i="15"/>
  <c r="CET21" i="15"/>
  <c r="CEU21" i="15"/>
  <c r="CEV21" i="15"/>
  <c r="CEW21" i="15"/>
  <c r="CEX21" i="15"/>
  <c r="CEY21" i="15"/>
  <c r="CEZ21" i="15"/>
  <c r="CFA21" i="15"/>
  <c r="CFB21" i="15"/>
  <c r="CFC21" i="15"/>
  <c r="CFD21" i="15"/>
  <c r="CFE21" i="15"/>
  <c r="CFF21" i="15"/>
  <c r="CFG21" i="15"/>
  <c r="CFH21" i="15"/>
  <c r="CFI21" i="15"/>
  <c r="CFJ21" i="15"/>
  <c r="CFK21" i="15"/>
  <c r="CFL21" i="15"/>
  <c r="CFM21" i="15"/>
  <c r="CFN21" i="15"/>
  <c r="CFO21" i="15"/>
  <c r="CFP21" i="15"/>
  <c r="CFQ21" i="15"/>
  <c r="CFR21" i="15"/>
  <c r="CFS21" i="15"/>
  <c r="CFT21" i="15"/>
  <c r="CFU21" i="15"/>
  <c r="CFV21" i="15"/>
  <c r="CFW21" i="15"/>
  <c r="CFX21" i="15"/>
  <c r="CFY21" i="15"/>
  <c r="CFZ21" i="15"/>
  <c r="CGA21" i="15"/>
  <c r="CGB21" i="15"/>
  <c r="CGC21" i="15"/>
  <c r="CGD21" i="15"/>
  <c r="CGE21" i="15"/>
  <c r="CGF21" i="15"/>
  <c r="CGG21" i="15"/>
  <c r="CGH21" i="15"/>
  <c r="CGI21" i="15"/>
  <c r="CGJ21" i="15"/>
  <c r="CGK21" i="15"/>
  <c r="CGL21" i="15"/>
  <c r="CGM21" i="15"/>
  <c r="CGN21" i="15"/>
  <c r="CGO21" i="15"/>
  <c r="CGP21" i="15"/>
  <c r="CGQ21" i="15"/>
  <c r="CGR21" i="15"/>
  <c r="CGS21" i="15"/>
  <c r="CGT21" i="15"/>
  <c r="CGU21" i="15"/>
  <c r="CGV21" i="15"/>
  <c r="CGW21" i="15"/>
  <c r="CGX21" i="15"/>
  <c r="CGY21" i="15"/>
  <c r="CGZ21" i="15"/>
  <c r="CHA21" i="15"/>
  <c r="CHB21" i="15"/>
  <c r="CHC21" i="15"/>
  <c r="CHD21" i="15"/>
  <c r="CHE21" i="15"/>
  <c r="CHF21" i="15"/>
  <c r="CHG21" i="15"/>
  <c r="CHH21" i="15"/>
  <c r="CHI21" i="15"/>
  <c r="CHJ21" i="15"/>
  <c r="CHK21" i="15"/>
  <c r="CHL21" i="15"/>
  <c r="CHM21" i="15"/>
  <c r="CHN21" i="15"/>
  <c r="CHO21" i="15"/>
  <c r="CHP21" i="15"/>
  <c r="CHQ21" i="15"/>
  <c r="CHR21" i="15"/>
  <c r="CHS21" i="15"/>
  <c r="CHT21" i="15"/>
  <c r="CHU21" i="15"/>
  <c r="CHV21" i="15"/>
  <c r="CHW21" i="15"/>
  <c r="CHX21" i="15"/>
  <c r="CHY21" i="15"/>
  <c r="CHZ21" i="15"/>
  <c r="CIA21" i="15"/>
  <c r="CIB21" i="15"/>
  <c r="CIC21" i="15"/>
  <c r="CID21" i="15"/>
  <c r="CIE21" i="15"/>
  <c r="CIF21" i="15"/>
  <c r="CIG21" i="15"/>
  <c r="CIH21" i="15"/>
  <c r="CII21" i="15"/>
  <c r="CIJ21" i="15"/>
  <c r="CIK21" i="15"/>
  <c r="CIL21" i="15"/>
  <c r="CIM21" i="15"/>
  <c r="CIN21" i="15"/>
  <c r="CIO21" i="15"/>
  <c r="CIP21" i="15"/>
  <c r="CIQ21" i="15"/>
  <c r="CIR21" i="15"/>
  <c r="CIS21" i="15"/>
  <c r="CIT21" i="15"/>
  <c r="CIU21" i="15"/>
  <c r="CIV21" i="15"/>
  <c r="CIW21" i="15"/>
  <c r="CIX21" i="15"/>
  <c r="CIY21" i="15"/>
  <c r="CIZ21" i="15"/>
  <c r="CJA21" i="15"/>
  <c r="CJB21" i="15"/>
  <c r="CJC21" i="15"/>
  <c r="CJD21" i="15"/>
  <c r="CJE21" i="15"/>
  <c r="CJF21" i="15"/>
  <c r="CJG21" i="15"/>
  <c r="CJH21" i="15"/>
  <c r="CJI21" i="15"/>
  <c r="CJJ21" i="15"/>
  <c r="CJK21" i="15"/>
  <c r="CJL21" i="15"/>
  <c r="CJM21" i="15"/>
  <c r="CJN21" i="15"/>
  <c r="CJO21" i="15"/>
  <c r="CJP21" i="15"/>
  <c r="CJQ21" i="15"/>
  <c r="CJR21" i="15"/>
  <c r="CJS21" i="15"/>
  <c r="CJT21" i="15"/>
  <c r="CJU21" i="15"/>
  <c r="CJV21" i="15"/>
  <c r="CJW21" i="15"/>
  <c r="CJX21" i="15"/>
  <c r="CJY21" i="15"/>
  <c r="CJZ21" i="15"/>
  <c r="CKA21" i="15"/>
  <c r="CKB21" i="15"/>
  <c r="CKC21" i="15"/>
  <c r="CKD21" i="15"/>
  <c r="CKE21" i="15"/>
  <c r="CKF21" i="15"/>
  <c r="CKG21" i="15"/>
  <c r="CKH21" i="15"/>
  <c r="CKI21" i="15"/>
  <c r="CKJ21" i="15"/>
  <c r="CKK21" i="15"/>
  <c r="CKL21" i="15"/>
  <c r="CKM21" i="15"/>
  <c r="CKN21" i="15"/>
  <c r="CKO21" i="15"/>
  <c r="CKP21" i="15"/>
  <c r="CKQ21" i="15"/>
  <c r="CKR21" i="15"/>
  <c r="CKS21" i="15"/>
  <c r="CKT21" i="15"/>
  <c r="CKU21" i="15"/>
  <c r="CKV21" i="15"/>
  <c r="CKW21" i="15"/>
  <c r="CKX21" i="15"/>
  <c r="CKY21" i="15"/>
  <c r="CKZ21" i="15"/>
  <c r="CLA21" i="15"/>
  <c r="CLB21" i="15"/>
  <c r="CLC21" i="15"/>
  <c r="CLD21" i="15"/>
  <c r="CLE21" i="15"/>
  <c r="CLF21" i="15"/>
  <c r="CLG21" i="15"/>
  <c r="CLH21" i="15"/>
  <c r="CLI21" i="15"/>
  <c r="CLJ21" i="15"/>
  <c r="CLK21" i="15"/>
  <c r="CLL21" i="15"/>
  <c r="CLM21" i="15"/>
  <c r="CLN21" i="15"/>
  <c r="CLO21" i="15"/>
  <c r="CLP21" i="15"/>
  <c r="CLQ21" i="15"/>
  <c r="CLR21" i="15"/>
  <c r="CLS21" i="15"/>
  <c r="CLT21" i="15"/>
  <c r="CLU21" i="15"/>
  <c r="CLV21" i="15"/>
  <c r="CLW21" i="15"/>
  <c r="CLX21" i="15"/>
  <c r="CLY21" i="15"/>
  <c r="CLZ21" i="15"/>
  <c r="CMA21" i="15"/>
  <c r="CMB21" i="15"/>
  <c r="CMC21" i="15"/>
  <c r="CMD21" i="15"/>
  <c r="CME21" i="15"/>
  <c r="CMF21" i="15"/>
  <c r="CMG21" i="15"/>
  <c r="CMH21" i="15"/>
  <c r="CMI21" i="15"/>
  <c r="CMJ21" i="15"/>
  <c r="CMK21" i="15"/>
  <c r="CML21" i="15"/>
  <c r="CMM21" i="15"/>
  <c r="CMN21" i="15"/>
  <c r="CMO21" i="15"/>
  <c r="CMP21" i="15"/>
  <c r="CMQ21" i="15"/>
  <c r="CMR21" i="15"/>
  <c r="CMS21" i="15"/>
  <c r="CMT21" i="15"/>
  <c r="CMU21" i="15"/>
  <c r="CMV21" i="15"/>
  <c r="CMW21" i="15"/>
  <c r="CMX21" i="15"/>
  <c r="CMY21" i="15"/>
  <c r="CMZ21" i="15"/>
  <c r="CNA21" i="15"/>
  <c r="CNB21" i="15"/>
  <c r="CNC21" i="15"/>
  <c r="CND21" i="15"/>
  <c r="CNE21" i="15"/>
  <c r="CNF21" i="15"/>
  <c r="CNG21" i="15"/>
  <c r="CNH21" i="15"/>
  <c r="CNI21" i="15"/>
  <c r="CNJ21" i="15"/>
  <c r="CNK21" i="15"/>
  <c r="CNL21" i="15"/>
  <c r="CNM21" i="15"/>
  <c r="CNN21" i="15"/>
  <c r="CNO21" i="15"/>
  <c r="CNP21" i="15"/>
  <c r="CNQ21" i="15"/>
  <c r="CNR21" i="15"/>
  <c r="CNS21" i="15"/>
  <c r="CNT21" i="15"/>
  <c r="CNU21" i="15"/>
  <c r="CNV21" i="15"/>
  <c r="CNW21" i="15"/>
  <c r="CNX21" i="15"/>
  <c r="CNY21" i="15"/>
  <c r="CNZ21" i="15"/>
  <c r="COA21" i="15"/>
  <c r="COB21" i="15"/>
  <c r="COC21" i="15"/>
  <c r="COD21" i="15"/>
  <c r="COE21" i="15"/>
  <c r="COF21" i="15"/>
  <c r="COG21" i="15"/>
  <c r="COH21" i="15"/>
  <c r="COI21" i="15"/>
  <c r="COJ21" i="15"/>
  <c r="COK21" i="15"/>
  <c r="COL21" i="15"/>
  <c r="COM21" i="15"/>
  <c r="CON21" i="15"/>
  <c r="COO21" i="15"/>
  <c r="COP21" i="15"/>
  <c r="COQ21" i="15"/>
  <c r="COR21" i="15"/>
  <c r="COS21" i="15"/>
  <c r="COT21" i="15"/>
  <c r="COU21" i="15"/>
  <c r="COV21" i="15"/>
  <c r="COW21" i="15"/>
  <c r="COX21" i="15"/>
  <c r="COY21" i="15"/>
  <c r="COZ21" i="15"/>
  <c r="CPA21" i="15"/>
  <c r="CPB21" i="15"/>
  <c r="CPC21" i="15"/>
  <c r="CPD21" i="15"/>
  <c r="CPE21" i="15"/>
  <c r="CPF21" i="15"/>
  <c r="CPG21" i="15"/>
  <c r="CPH21" i="15"/>
  <c r="CPI21" i="15"/>
  <c r="CPJ21" i="15"/>
  <c r="CPK21" i="15"/>
  <c r="CPL21" i="15"/>
  <c r="CPM21" i="15"/>
  <c r="CPN21" i="15"/>
  <c r="CPO21" i="15"/>
  <c r="CPP21" i="15"/>
  <c r="CPQ21" i="15"/>
  <c r="CPR21" i="15"/>
  <c r="CPS21" i="15"/>
  <c r="CPT21" i="15"/>
  <c r="CPU21" i="15"/>
  <c r="CPV21" i="15"/>
  <c r="CPW21" i="15"/>
  <c r="CPX21" i="15"/>
  <c r="CPY21" i="15"/>
  <c r="CPZ21" i="15"/>
  <c r="CQA21" i="15"/>
  <c r="CQB21" i="15"/>
  <c r="CQC21" i="15"/>
  <c r="CQD21" i="15"/>
  <c r="CQE21" i="15"/>
  <c r="CQF21" i="15"/>
  <c r="CQG21" i="15"/>
  <c r="CQH21" i="15"/>
  <c r="CQI21" i="15"/>
  <c r="CQJ21" i="15"/>
  <c r="CQK21" i="15"/>
  <c r="CQL21" i="15"/>
  <c r="CQM21" i="15"/>
  <c r="CQN21" i="15"/>
  <c r="CQO21" i="15"/>
  <c r="CQP21" i="15"/>
  <c r="CQQ21" i="15"/>
  <c r="CQR21" i="15"/>
  <c r="CQS21" i="15"/>
  <c r="CQT21" i="15"/>
  <c r="CQU21" i="15"/>
  <c r="CQV21" i="15"/>
  <c r="CQW21" i="15"/>
  <c r="CQX21" i="15"/>
  <c r="CQY21" i="15"/>
  <c r="CQZ21" i="15"/>
  <c r="CRA21" i="15"/>
  <c r="CRB21" i="15"/>
  <c r="CRC21" i="15"/>
  <c r="CRD21" i="15"/>
  <c r="CRE21" i="15"/>
  <c r="CRF21" i="15"/>
  <c r="CRG21" i="15"/>
  <c r="CRH21" i="15"/>
  <c r="CRI21" i="15"/>
  <c r="CRJ21" i="15"/>
  <c r="CRK21" i="15"/>
  <c r="CRL21" i="15"/>
  <c r="CRM21" i="15"/>
  <c r="CRN21" i="15"/>
  <c r="CRO21" i="15"/>
  <c r="CRP21" i="15"/>
  <c r="CRQ21" i="15"/>
  <c r="CRR21" i="15"/>
  <c r="CRS21" i="15"/>
  <c r="CRT21" i="15"/>
  <c r="CRU21" i="15"/>
  <c r="CRV21" i="15"/>
  <c r="CRW21" i="15"/>
  <c r="CRX21" i="15"/>
  <c r="CRY21" i="15"/>
  <c r="CRZ21" i="15"/>
  <c r="CSA21" i="15"/>
  <c r="CSB21" i="15"/>
  <c r="CSC21" i="15"/>
  <c r="CSD21" i="15"/>
  <c r="CSE21" i="15"/>
  <c r="CSF21" i="15"/>
  <c r="CSG21" i="15"/>
  <c r="CSH21" i="15"/>
  <c r="CSI21" i="15"/>
  <c r="CSJ21" i="15"/>
  <c r="CSK21" i="15"/>
  <c r="CSL21" i="15"/>
  <c r="CSM21" i="15"/>
  <c r="CSN21" i="15"/>
  <c r="CSO21" i="15"/>
  <c r="CSP21" i="15"/>
  <c r="CSQ21" i="15"/>
  <c r="CSR21" i="15"/>
  <c r="CSS21" i="15"/>
  <c r="CST21" i="15"/>
  <c r="CSU21" i="15"/>
  <c r="CSV21" i="15"/>
  <c r="CSW21" i="15"/>
  <c r="CSX21" i="15"/>
  <c r="CSY21" i="15"/>
  <c r="CSZ21" i="15"/>
  <c r="CTA21" i="15"/>
  <c r="CTB21" i="15"/>
  <c r="CTC21" i="15"/>
  <c r="CTD21" i="15"/>
  <c r="CTE21" i="15"/>
  <c r="CTF21" i="15"/>
  <c r="CTG21" i="15"/>
  <c r="CTH21" i="15"/>
  <c r="CTI21" i="15"/>
  <c r="CTJ21" i="15"/>
  <c r="CTK21" i="15"/>
  <c r="CTL21" i="15"/>
  <c r="CTM21" i="15"/>
  <c r="CTN21" i="15"/>
  <c r="CTO21" i="15"/>
  <c r="CTP21" i="15"/>
  <c r="CTQ21" i="15"/>
  <c r="CTR21" i="15"/>
  <c r="CTS21" i="15"/>
  <c r="CTT21" i="15"/>
  <c r="CTU21" i="15"/>
  <c r="CTV21" i="15"/>
  <c r="CTW21" i="15"/>
  <c r="CTX21" i="15"/>
  <c r="CTY21" i="15"/>
  <c r="CTZ21" i="15"/>
  <c r="CUA21" i="15"/>
  <c r="CUB21" i="15"/>
  <c r="CUC21" i="15"/>
  <c r="CUD21" i="15"/>
  <c r="CUE21" i="15"/>
  <c r="CUF21" i="15"/>
  <c r="CUG21" i="15"/>
  <c r="CUH21" i="15"/>
  <c r="CUI21" i="15"/>
  <c r="CUJ21" i="15"/>
  <c r="CUK21" i="15"/>
  <c r="CUL21" i="15"/>
  <c r="CUM21" i="15"/>
  <c r="CUN21" i="15"/>
  <c r="CUO21" i="15"/>
  <c r="CUP21" i="15"/>
  <c r="CUQ21" i="15"/>
  <c r="CUR21" i="15"/>
  <c r="CUS21" i="15"/>
  <c r="CUT21" i="15"/>
  <c r="CUU21" i="15"/>
  <c r="CUV21" i="15"/>
  <c r="CUW21" i="15"/>
  <c r="CUX21" i="15"/>
  <c r="CUY21" i="15"/>
  <c r="CUZ21" i="15"/>
  <c r="CVA21" i="15"/>
  <c r="CVB21" i="15"/>
  <c r="CVC21" i="15"/>
  <c r="CVD21" i="15"/>
  <c r="CVE21" i="15"/>
  <c r="CVF21" i="15"/>
  <c r="CVG21" i="15"/>
  <c r="CVH21" i="15"/>
  <c r="CVI21" i="15"/>
  <c r="CVJ21" i="15"/>
  <c r="CVK21" i="15"/>
  <c r="CVL21" i="15"/>
  <c r="CVM21" i="15"/>
  <c r="CVN21" i="15"/>
  <c r="CVO21" i="15"/>
  <c r="CVP21" i="15"/>
  <c r="CVQ21" i="15"/>
  <c r="CVR21" i="15"/>
  <c r="CVS21" i="15"/>
  <c r="CVT21" i="15"/>
  <c r="CVU21" i="15"/>
  <c r="CVV21" i="15"/>
  <c r="CVW21" i="15"/>
  <c r="CVX21" i="15"/>
  <c r="CVY21" i="15"/>
  <c r="CVZ21" i="15"/>
  <c r="CWA21" i="15"/>
  <c r="CWB21" i="15"/>
  <c r="CWC21" i="15"/>
  <c r="CWD21" i="15"/>
  <c r="CWE21" i="15"/>
  <c r="CWF21" i="15"/>
  <c r="CWG21" i="15"/>
  <c r="CWH21" i="15"/>
  <c r="CWI21" i="15"/>
  <c r="CWJ21" i="15"/>
  <c r="CWK21" i="15"/>
  <c r="CWL21" i="15"/>
  <c r="CWM21" i="15"/>
  <c r="CWN21" i="15"/>
  <c r="CWO21" i="15"/>
  <c r="CWP21" i="15"/>
  <c r="CWQ21" i="15"/>
  <c r="CWR21" i="15"/>
  <c r="CWS21" i="15"/>
  <c r="CWT21" i="15"/>
  <c r="CWU21" i="15"/>
  <c r="CWV21" i="15"/>
  <c r="CWW21" i="15"/>
  <c r="CWX21" i="15"/>
  <c r="CWY21" i="15"/>
  <c r="CWZ21" i="15"/>
  <c r="CXA21" i="15"/>
  <c r="CXB21" i="15"/>
  <c r="CXC21" i="15"/>
  <c r="CXD21" i="15"/>
  <c r="CXE21" i="15"/>
  <c r="CXF21" i="15"/>
  <c r="CXG21" i="15"/>
  <c r="CXH21" i="15"/>
  <c r="CXI21" i="15"/>
  <c r="CXJ21" i="15"/>
  <c r="CXK21" i="15"/>
  <c r="CXL21" i="15"/>
  <c r="CXM21" i="15"/>
  <c r="CXN21" i="15"/>
  <c r="CXO21" i="15"/>
  <c r="CXP21" i="15"/>
  <c r="CXQ21" i="15"/>
  <c r="CXR21" i="15"/>
  <c r="CXS21" i="15"/>
  <c r="CXT21" i="15"/>
  <c r="CXU21" i="15"/>
  <c r="CXV21" i="15"/>
  <c r="CXW21" i="15"/>
  <c r="CXX21" i="15"/>
  <c r="CXY21" i="15"/>
  <c r="CXZ21" i="15"/>
  <c r="CYA21" i="15"/>
  <c r="CYB21" i="15"/>
  <c r="CYC21" i="15"/>
  <c r="CYD21" i="15"/>
  <c r="CYE21" i="15"/>
  <c r="CYF21" i="15"/>
  <c r="CYG21" i="15"/>
  <c r="CYH21" i="15"/>
  <c r="CYI21" i="15"/>
  <c r="CYJ21" i="15"/>
  <c r="CYK21" i="15"/>
  <c r="CYL21" i="15"/>
  <c r="CYM21" i="15"/>
  <c r="CYN21" i="15"/>
  <c r="CYO21" i="15"/>
  <c r="CYP21" i="15"/>
  <c r="CYQ21" i="15"/>
  <c r="CYR21" i="15"/>
  <c r="CYS21" i="15"/>
  <c r="CYT21" i="15"/>
  <c r="CYU21" i="15"/>
  <c r="CYV21" i="15"/>
  <c r="CYW21" i="15"/>
  <c r="CYX21" i="15"/>
  <c r="CYY21" i="15"/>
  <c r="CYZ21" i="15"/>
  <c r="CZA21" i="15"/>
  <c r="CZB21" i="15"/>
  <c r="CZC21" i="15"/>
  <c r="CZD21" i="15"/>
  <c r="CZE21" i="15"/>
  <c r="CZF21" i="15"/>
  <c r="CZG21" i="15"/>
  <c r="CZH21" i="15"/>
  <c r="CZI21" i="15"/>
  <c r="CZJ21" i="15"/>
  <c r="CZK21" i="15"/>
  <c r="CZL21" i="15"/>
  <c r="CZM21" i="15"/>
  <c r="CZN21" i="15"/>
  <c r="CZO21" i="15"/>
  <c r="CZP21" i="15"/>
  <c r="CZQ21" i="15"/>
  <c r="CZR21" i="15"/>
  <c r="CZS21" i="15"/>
  <c r="CZT21" i="15"/>
  <c r="CZU21" i="15"/>
  <c r="CZV21" i="15"/>
  <c r="CZW21" i="15"/>
  <c r="CZX21" i="15"/>
  <c r="CZY21" i="15"/>
  <c r="CZZ21" i="15"/>
  <c r="DAA21" i="15"/>
  <c r="DAB21" i="15"/>
  <c r="DAC21" i="15"/>
  <c r="DAD21" i="15"/>
  <c r="DAE21" i="15"/>
  <c r="DAF21" i="15"/>
  <c r="DAG21" i="15"/>
  <c r="DAH21" i="15"/>
  <c r="DAI21" i="15"/>
  <c r="DAJ21" i="15"/>
  <c r="DAK21" i="15"/>
  <c r="DAL21" i="15"/>
  <c r="DAM21" i="15"/>
  <c r="DAN21" i="15"/>
  <c r="DAO21" i="15"/>
  <c r="DAP21" i="15"/>
  <c r="DAQ21" i="15"/>
  <c r="DAR21" i="15"/>
  <c r="DAS21" i="15"/>
  <c r="DAT21" i="15"/>
  <c r="DAU21" i="15"/>
  <c r="DAV21" i="15"/>
  <c r="DAW21" i="15"/>
  <c r="DAX21" i="15"/>
  <c r="DAY21" i="15"/>
  <c r="DAZ21" i="15"/>
  <c r="DBA21" i="15"/>
  <c r="DBB21" i="15"/>
  <c r="DBC21" i="15"/>
  <c r="DBD21" i="15"/>
  <c r="DBE21" i="15"/>
  <c r="DBF21" i="15"/>
  <c r="DBG21" i="15"/>
  <c r="DBH21" i="15"/>
  <c r="DBI21" i="15"/>
  <c r="DBJ21" i="15"/>
  <c r="DBK21" i="15"/>
  <c r="DBL21" i="15"/>
  <c r="DBM21" i="15"/>
  <c r="DBN21" i="15"/>
  <c r="DBO21" i="15"/>
  <c r="DBP21" i="15"/>
  <c r="DBQ21" i="15"/>
  <c r="DBR21" i="15"/>
  <c r="DBS21" i="15"/>
  <c r="DBT21" i="15"/>
  <c r="DBU21" i="15"/>
  <c r="DBV21" i="15"/>
  <c r="DBW21" i="15"/>
  <c r="DBX21" i="15"/>
  <c r="DBY21" i="15"/>
  <c r="DBZ21" i="15"/>
  <c r="DCA21" i="15"/>
  <c r="DCB21" i="15"/>
  <c r="DCC21" i="15"/>
  <c r="DCD21" i="15"/>
  <c r="DCE21" i="15"/>
  <c r="DCF21" i="15"/>
  <c r="DCG21" i="15"/>
  <c r="DCH21" i="15"/>
  <c r="DCI21" i="15"/>
  <c r="DCJ21" i="15"/>
  <c r="DCK21" i="15"/>
  <c r="DCL21" i="15"/>
  <c r="DCM21" i="15"/>
  <c r="DCN21" i="15"/>
  <c r="DCO21" i="15"/>
  <c r="DCP21" i="15"/>
  <c r="DCQ21" i="15"/>
  <c r="DCR21" i="15"/>
  <c r="DCS21" i="15"/>
  <c r="DCT21" i="15"/>
  <c r="DCU21" i="15"/>
  <c r="DCV21" i="15"/>
  <c r="DCW21" i="15"/>
  <c r="DCX21" i="15"/>
  <c r="DCY21" i="15"/>
  <c r="DCZ21" i="15"/>
  <c r="DDA21" i="15"/>
  <c r="DDB21" i="15"/>
  <c r="DDC21" i="15"/>
  <c r="DDD21" i="15"/>
  <c r="DDE21" i="15"/>
  <c r="DDF21" i="15"/>
  <c r="DDG21" i="15"/>
  <c r="DDH21" i="15"/>
  <c r="DDI21" i="15"/>
  <c r="DDJ21" i="15"/>
  <c r="DDK21" i="15"/>
  <c r="DDL21" i="15"/>
  <c r="DDM21" i="15"/>
  <c r="DDN21" i="15"/>
  <c r="DDO21" i="15"/>
  <c r="DDP21" i="15"/>
  <c r="DDQ21" i="15"/>
  <c r="DDR21" i="15"/>
  <c r="DDS21" i="15"/>
  <c r="DDT21" i="15"/>
  <c r="DDU21" i="15"/>
  <c r="DDV21" i="15"/>
  <c r="DDW21" i="15"/>
  <c r="DDX21" i="15"/>
  <c r="DDY21" i="15"/>
  <c r="DDZ21" i="15"/>
  <c r="DEA21" i="15"/>
  <c r="DEB21" i="15"/>
  <c r="DEC21" i="15"/>
  <c r="DED21" i="15"/>
  <c r="DEE21" i="15"/>
  <c r="DEF21" i="15"/>
  <c r="DEG21" i="15"/>
  <c r="DEH21" i="15"/>
  <c r="DEI21" i="15"/>
  <c r="DEJ21" i="15"/>
  <c r="DEK21" i="15"/>
  <c r="DEL21" i="15"/>
  <c r="DEM21" i="15"/>
  <c r="DEN21" i="15"/>
  <c r="DEO21" i="15"/>
  <c r="DEP21" i="15"/>
  <c r="DEQ21" i="15"/>
  <c r="DER21" i="15"/>
  <c r="DES21" i="15"/>
  <c r="DET21" i="15"/>
  <c r="DEU21" i="15"/>
  <c r="DEV21" i="15"/>
  <c r="DEW21" i="15"/>
  <c r="DEX21" i="15"/>
  <c r="DEY21" i="15"/>
  <c r="DEZ21" i="15"/>
  <c r="DFA21" i="15"/>
  <c r="DFB21" i="15"/>
  <c r="DFC21" i="15"/>
  <c r="DFD21" i="15"/>
  <c r="DFE21" i="15"/>
  <c r="DFF21" i="15"/>
  <c r="DFG21" i="15"/>
  <c r="DFH21" i="15"/>
  <c r="DFI21" i="15"/>
  <c r="DFJ21" i="15"/>
  <c r="DFK21" i="15"/>
  <c r="DFL21" i="15"/>
  <c r="DFM21" i="15"/>
  <c r="DFN21" i="15"/>
  <c r="DFO21" i="15"/>
  <c r="DFP21" i="15"/>
  <c r="DFQ21" i="15"/>
  <c r="DFR21" i="15"/>
  <c r="DFS21" i="15"/>
  <c r="DFT21" i="15"/>
  <c r="DFU21" i="15"/>
  <c r="DFV21" i="15"/>
  <c r="DFW21" i="15"/>
  <c r="DFX21" i="15"/>
  <c r="DFY21" i="15"/>
  <c r="DFZ21" i="15"/>
  <c r="DGA21" i="15"/>
  <c r="DGB21" i="15"/>
  <c r="DGC21" i="15"/>
  <c r="DGD21" i="15"/>
  <c r="DGE21" i="15"/>
  <c r="DGF21" i="15"/>
  <c r="DGG21" i="15"/>
  <c r="DGH21" i="15"/>
  <c r="DGI21" i="15"/>
  <c r="DGJ21" i="15"/>
  <c r="DGK21" i="15"/>
  <c r="DGL21" i="15"/>
  <c r="DGM21" i="15"/>
  <c r="DGN21" i="15"/>
  <c r="DGO21" i="15"/>
  <c r="DGP21" i="15"/>
  <c r="DGQ21" i="15"/>
  <c r="DGR21" i="15"/>
  <c r="DGS21" i="15"/>
  <c r="DGT21" i="15"/>
  <c r="DGU21" i="15"/>
  <c r="DGV21" i="15"/>
  <c r="DGW21" i="15"/>
  <c r="DGX21" i="15"/>
  <c r="DGY21" i="15"/>
  <c r="DGZ21" i="15"/>
  <c r="DHA21" i="15"/>
  <c r="DHB21" i="15"/>
  <c r="DHC21" i="15"/>
  <c r="DHD21" i="15"/>
  <c r="DHE21" i="15"/>
  <c r="DHF21" i="15"/>
  <c r="DHG21" i="15"/>
  <c r="DHH21" i="15"/>
  <c r="DHI21" i="15"/>
  <c r="DHJ21" i="15"/>
  <c r="DHK21" i="15"/>
  <c r="DHL21" i="15"/>
  <c r="DHM21" i="15"/>
  <c r="DHN21" i="15"/>
  <c r="DHO21" i="15"/>
  <c r="DHP21" i="15"/>
  <c r="DHQ21" i="15"/>
  <c r="DHR21" i="15"/>
  <c r="DHS21" i="15"/>
  <c r="DHT21" i="15"/>
  <c r="DHU21" i="15"/>
  <c r="DHV21" i="15"/>
  <c r="DHW21" i="15"/>
  <c r="DHX21" i="15"/>
  <c r="DHY21" i="15"/>
  <c r="DHZ21" i="15"/>
  <c r="DIA21" i="15"/>
  <c r="DIB21" i="15"/>
  <c r="DIC21" i="15"/>
  <c r="DID21" i="15"/>
  <c r="DIE21" i="15"/>
  <c r="DIF21" i="15"/>
  <c r="DIG21" i="15"/>
  <c r="DIH21" i="15"/>
  <c r="DII21" i="15"/>
  <c r="DIJ21" i="15"/>
  <c r="DIK21" i="15"/>
  <c r="DIL21" i="15"/>
  <c r="DIM21" i="15"/>
  <c r="DIN21" i="15"/>
  <c r="DIO21" i="15"/>
  <c r="DIP21" i="15"/>
  <c r="DIQ21" i="15"/>
  <c r="DIR21" i="15"/>
  <c r="DIS21" i="15"/>
  <c r="DIT21" i="15"/>
  <c r="DIU21" i="15"/>
  <c r="DIV21" i="15"/>
  <c r="DIW21" i="15"/>
  <c r="DIX21" i="15"/>
  <c r="DIY21" i="15"/>
  <c r="DIZ21" i="15"/>
  <c r="DJA21" i="15"/>
  <c r="DJB21" i="15"/>
  <c r="DJC21" i="15"/>
  <c r="DJD21" i="15"/>
  <c r="DJE21" i="15"/>
  <c r="DJF21" i="15"/>
  <c r="DJG21" i="15"/>
  <c r="DJH21" i="15"/>
  <c r="DJI21" i="15"/>
  <c r="DJJ21" i="15"/>
  <c r="DJK21" i="15"/>
  <c r="DJL21" i="15"/>
  <c r="DJM21" i="15"/>
  <c r="DJN21" i="15"/>
  <c r="DJO21" i="15"/>
  <c r="DJP21" i="15"/>
  <c r="DJQ21" i="15"/>
  <c r="DJR21" i="15"/>
  <c r="DJS21" i="15"/>
  <c r="DJT21" i="15"/>
  <c r="DJU21" i="15"/>
  <c r="DJV21" i="15"/>
  <c r="DJW21" i="15"/>
  <c r="DJX21" i="15"/>
  <c r="DJY21" i="15"/>
  <c r="DJZ21" i="15"/>
  <c r="DKA21" i="15"/>
  <c r="DKB21" i="15"/>
  <c r="DKC21" i="15"/>
  <c r="DKD21" i="15"/>
  <c r="DKE21" i="15"/>
  <c r="DKF21" i="15"/>
  <c r="DKG21" i="15"/>
  <c r="DKH21" i="15"/>
  <c r="DKI21" i="15"/>
  <c r="DKJ21" i="15"/>
  <c r="DKK21" i="15"/>
  <c r="DKL21" i="15"/>
  <c r="DKM21" i="15"/>
  <c r="DKN21" i="15"/>
  <c r="DKO21" i="15"/>
  <c r="DKP21" i="15"/>
  <c r="DKQ21" i="15"/>
  <c r="DKR21" i="15"/>
  <c r="DKS21" i="15"/>
  <c r="DKT21" i="15"/>
  <c r="DKU21" i="15"/>
  <c r="DKV21" i="15"/>
  <c r="DKW21" i="15"/>
  <c r="DKX21" i="15"/>
  <c r="DKY21" i="15"/>
  <c r="DKZ21" i="15"/>
  <c r="DLA21" i="15"/>
  <c r="DLB21" i="15"/>
  <c r="DLC21" i="15"/>
  <c r="DLD21" i="15"/>
  <c r="DLE21" i="15"/>
  <c r="DLF21" i="15"/>
  <c r="DLG21" i="15"/>
  <c r="DLH21" i="15"/>
  <c r="DLI21" i="15"/>
  <c r="DLJ21" i="15"/>
  <c r="DLK21" i="15"/>
  <c r="DLL21" i="15"/>
  <c r="DLM21" i="15"/>
  <c r="DLN21" i="15"/>
  <c r="DLO21" i="15"/>
  <c r="DLP21" i="15"/>
  <c r="DLQ21" i="15"/>
  <c r="DLR21" i="15"/>
  <c r="DLS21" i="15"/>
  <c r="DLT21" i="15"/>
  <c r="DLU21" i="15"/>
  <c r="DLV21" i="15"/>
  <c r="DLW21" i="15"/>
  <c r="DLX21" i="15"/>
  <c r="DLY21" i="15"/>
  <c r="DLZ21" i="15"/>
  <c r="DMA21" i="15"/>
  <c r="DMB21" i="15"/>
  <c r="DMC21" i="15"/>
  <c r="DMD21" i="15"/>
  <c r="DME21" i="15"/>
  <c r="DMF21" i="15"/>
  <c r="DMG21" i="15"/>
  <c r="DMH21" i="15"/>
  <c r="DMI21" i="15"/>
  <c r="DMJ21" i="15"/>
  <c r="DMK21" i="15"/>
  <c r="DML21" i="15"/>
  <c r="DMM21" i="15"/>
  <c r="DMN21" i="15"/>
  <c r="DMO21" i="15"/>
  <c r="DMP21" i="15"/>
  <c r="DMQ21" i="15"/>
  <c r="DMR21" i="15"/>
  <c r="DMS21" i="15"/>
  <c r="DMT21" i="15"/>
  <c r="DMU21" i="15"/>
  <c r="DMV21" i="15"/>
  <c r="DMW21" i="15"/>
  <c r="DMX21" i="15"/>
  <c r="DMY21" i="15"/>
  <c r="DMZ21" i="15"/>
  <c r="DNA21" i="15"/>
  <c r="DNB21" i="15"/>
  <c r="DNC21" i="15"/>
  <c r="DND21" i="15"/>
  <c r="DNE21" i="15"/>
  <c r="DNF21" i="15"/>
  <c r="DNG21" i="15"/>
  <c r="DNH21" i="15"/>
  <c r="DNI21" i="15"/>
  <c r="DNJ21" i="15"/>
  <c r="DNK21" i="15"/>
  <c r="DNL21" i="15"/>
  <c r="DNM21" i="15"/>
  <c r="DNN21" i="15"/>
  <c r="DNO21" i="15"/>
  <c r="DNP21" i="15"/>
  <c r="DNQ21" i="15"/>
  <c r="DNR21" i="15"/>
  <c r="DNS21" i="15"/>
  <c r="DNT21" i="15"/>
  <c r="DNU21" i="15"/>
  <c r="DNV21" i="15"/>
  <c r="DNW21" i="15"/>
  <c r="DNX21" i="15"/>
  <c r="DNY21" i="15"/>
  <c r="DNZ21" i="15"/>
  <c r="DOA21" i="15"/>
  <c r="DOB21" i="15"/>
  <c r="DOC21" i="15"/>
  <c r="DOD21" i="15"/>
  <c r="DOE21" i="15"/>
  <c r="DOF21" i="15"/>
  <c r="DOG21" i="15"/>
  <c r="DOH21" i="15"/>
  <c r="DOI21" i="15"/>
  <c r="DOJ21" i="15"/>
  <c r="DOK21" i="15"/>
  <c r="DOL21" i="15"/>
  <c r="DOM21" i="15"/>
  <c r="DON21" i="15"/>
  <c r="DOO21" i="15"/>
  <c r="DOP21" i="15"/>
  <c r="DOQ21" i="15"/>
  <c r="DOR21" i="15"/>
  <c r="DOS21" i="15"/>
  <c r="DOT21" i="15"/>
  <c r="DOU21" i="15"/>
  <c r="DOV21" i="15"/>
  <c r="DOW21" i="15"/>
  <c r="DOX21" i="15"/>
  <c r="DOY21" i="15"/>
  <c r="DOZ21" i="15"/>
  <c r="DPA21" i="15"/>
  <c r="DPB21" i="15"/>
  <c r="DPC21" i="15"/>
  <c r="DPD21" i="15"/>
  <c r="DPE21" i="15"/>
  <c r="DPF21" i="15"/>
  <c r="DPG21" i="15"/>
  <c r="DPH21" i="15"/>
  <c r="DPI21" i="15"/>
  <c r="DPJ21" i="15"/>
  <c r="DPK21" i="15"/>
  <c r="DPL21" i="15"/>
  <c r="DPM21" i="15"/>
  <c r="DPN21" i="15"/>
  <c r="DPO21" i="15"/>
  <c r="DPP21" i="15"/>
  <c r="DPQ21" i="15"/>
  <c r="DPR21" i="15"/>
  <c r="DPS21" i="15"/>
  <c r="DPT21" i="15"/>
  <c r="DPU21" i="15"/>
  <c r="DPV21" i="15"/>
  <c r="DPW21" i="15"/>
  <c r="DPX21" i="15"/>
  <c r="DPY21" i="15"/>
  <c r="DPZ21" i="15"/>
  <c r="DQA21" i="15"/>
  <c r="DQB21" i="15"/>
  <c r="DQC21" i="15"/>
  <c r="DQD21" i="15"/>
  <c r="DQE21" i="15"/>
  <c r="DQF21" i="15"/>
  <c r="DQG21" i="15"/>
  <c r="DQH21" i="15"/>
  <c r="DQI21" i="15"/>
  <c r="DQJ21" i="15"/>
  <c r="DQK21" i="15"/>
  <c r="DQL21" i="15"/>
  <c r="DQM21" i="15"/>
  <c r="DQN21" i="15"/>
  <c r="DQO21" i="15"/>
  <c r="DQP21" i="15"/>
  <c r="DQQ21" i="15"/>
  <c r="DQR21" i="15"/>
  <c r="DQS21" i="15"/>
  <c r="DQT21" i="15"/>
  <c r="DQU21" i="15"/>
  <c r="DQV21" i="15"/>
  <c r="DQW21" i="15"/>
  <c r="DQX21" i="15"/>
  <c r="DQY21" i="15"/>
  <c r="DQZ21" i="15"/>
  <c r="DRA21" i="15"/>
  <c r="DRB21" i="15"/>
  <c r="DRC21" i="15"/>
  <c r="DRD21" i="15"/>
  <c r="DRE21" i="15"/>
  <c r="DRF21" i="15"/>
  <c r="DRG21" i="15"/>
  <c r="DRH21" i="15"/>
  <c r="DRI21" i="15"/>
  <c r="DRJ21" i="15"/>
  <c r="DRK21" i="15"/>
  <c r="DRL21" i="15"/>
  <c r="DRM21" i="15"/>
  <c r="DRN21" i="15"/>
  <c r="DRO21" i="15"/>
  <c r="DRP21" i="15"/>
  <c r="DRQ21" i="15"/>
  <c r="DRR21" i="15"/>
  <c r="DRS21" i="15"/>
  <c r="DRT21" i="15"/>
  <c r="DRU21" i="15"/>
  <c r="DRV21" i="15"/>
  <c r="DRW21" i="15"/>
  <c r="DRX21" i="15"/>
  <c r="DRY21" i="15"/>
  <c r="DRZ21" i="15"/>
  <c r="DSA21" i="15"/>
  <c r="DSB21" i="15"/>
  <c r="DSC21" i="15"/>
  <c r="DSD21" i="15"/>
  <c r="DSE21" i="15"/>
  <c r="DSF21" i="15"/>
  <c r="DSG21" i="15"/>
  <c r="DSH21" i="15"/>
  <c r="DSI21" i="15"/>
  <c r="DSJ21" i="15"/>
  <c r="DSK21" i="15"/>
  <c r="DSL21" i="15"/>
  <c r="DSM21" i="15"/>
  <c r="DSN21" i="15"/>
  <c r="DSO21" i="15"/>
  <c r="DSP21" i="15"/>
  <c r="DSQ21" i="15"/>
  <c r="DSR21" i="15"/>
  <c r="DSS21" i="15"/>
  <c r="DST21" i="15"/>
  <c r="DSU21" i="15"/>
  <c r="DSV21" i="15"/>
  <c r="DSW21" i="15"/>
  <c r="DSX21" i="15"/>
  <c r="DSY21" i="15"/>
  <c r="DSZ21" i="15"/>
  <c r="DTA21" i="15"/>
  <c r="DTB21" i="15"/>
  <c r="DTC21" i="15"/>
  <c r="DTD21" i="15"/>
  <c r="DTE21" i="15"/>
  <c r="DTF21" i="15"/>
  <c r="DTG21" i="15"/>
  <c r="DTH21" i="15"/>
  <c r="DTI21" i="15"/>
  <c r="DTJ21" i="15"/>
  <c r="DTK21" i="15"/>
  <c r="DTL21" i="15"/>
  <c r="DTM21" i="15"/>
  <c r="DTN21" i="15"/>
  <c r="DTO21" i="15"/>
  <c r="DTP21" i="15"/>
  <c r="DTQ21" i="15"/>
  <c r="DTR21" i="15"/>
  <c r="DTS21" i="15"/>
  <c r="DTT21" i="15"/>
  <c r="DTU21" i="15"/>
  <c r="DTV21" i="15"/>
  <c r="DTW21" i="15"/>
  <c r="DTX21" i="15"/>
  <c r="DTY21" i="15"/>
  <c r="DTZ21" i="15"/>
  <c r="DUA21" i="15"/>
  <c r="DUB21" i="15"/>
  <c r="DUC21" i="15"/>
  <c r="DUD21" i="15"/>
  <c r="DUE21" i="15"/>
  <c r="DUF21" i="15"/>
  <c r="DUG21" i="15"/>
  <c r="DUH21" i="15"/>
  <c r="DUI21" i="15"/>
  <c r="DUJ21" i="15"/>
  <c r="DUK21" i="15"/>
  <c r="DUL21" i="15"/>
  <c r="DUM21" i="15"/>
  <c r="DUN21" i="15"/>
  <c r="DUO21" i="15"/>
  <c r="DUP21" i="15"/>
  <c r="DUQ21" i="15"/>
  <c r="DUR21" i="15"/>
  <c r="DUS21" i="15"/>
  <c r="DUT21" i="15"/>
  <c r="DUU21" i="15"/>
  <c r="DUV21" i="15"/>
  <c r="DUW21" i="15"/>
  <c r="DUX21" i="15"/>
  <c r="DUY21" i="15"/>
  <c r="DUZ21" i="15"/>
  <c r="DVA21" i="15"/>
  <c r="DVB21" i="15"/>
  <c r="DVC21" i="15"/>
  <c r="DVD21" i="15"/>
  <c r="DVE21" i="15"/>
  <c r="DVF21" i="15"/>
  <c r="DVG21" i="15"/>
  <c r="DVH21" i="15"/>
  <c r="DVI21" i="15"/>
  <c r="DVJ21" i="15"/>
  <c r="DVK21" i="15"/>
  <c r="DVL21" i="15"/>
  <c r="DVM21" i="15"/>
  <c r="DVN21" i="15"/>
  <c r="DVO21" i="15"/>
  <c r="DVP21" i="15"/>
  <c r="DVQ21" i="15"/>
  <c r="DVR21" i="15"/>
  <c r="DVS21" i="15"/>
  <c r="DVT21" i="15"/>
  <c r="DVU21" i="15"/>
  <c r="DVV21" i="15"/>
  <c r="DVW21" i="15"/>
  <c r="DVX21" i="15"/>
  <c r="DVY21" i="15"/>
  <c r="DVZ21" i="15"/>
  <c r="DWA21" i="15"/>
  <c r="DWB21" i="15"/>
  <c r="DWC21" i="15"/>
  <c r="DWD21" i="15"/>
  <c r="DWE21" i="15"/>
  <c r="DWF21" i="15"/>
  <c r="DWG21" i="15"/>
  <c r="DWH21" i="15"/>
  <c r="DWI21" i="15"/>
  <c r="DWJ21" i="15"/>
  <c r="DWK21" i="15"/>
  <c r="DWL21" i="15"/>
  <c r="DWM21" i="15"/>
  <c r="DWN21" i="15"/>
  <c r="DWO21" i="15"/>
  <c r="DWP21" i="15"/>
  <c r="DWQ21" i="15"/>
  <c r="DWR21" i="15"/>
  <c r="DWS21" i="15"/>
  <c r="DWT21" i="15"/>
  <c r="DWU21" i="15"/>
  <c r="DWV21" i="15"/>
  <c r="DWW21" i="15"/>
  <c r="DWX21" i="15"/>
  <c r="DWY21" i="15"/>
  <c r="DWZ21" i="15"/>
  <c r="DXA21" i="15"/>
  <c r="DXB21" i="15"/>
  <c r="DXC21" i="15"/>
  <c r="DXD21" i="15"/>
  <c r="DXE21" i="15"/>
  <c r="DXF21" i="15"/>
  <c r="DXG21" i="15"/>
  <c r="DXH21" i="15"/>
  <c r="DXI21" i="15"/>
  <c r="DXJ21" i="15"/>
  <c r="DXK21" i="15"/>
  <c r="DXL21" i="15"/>
  <c r="DXM21" i="15"/>
  <c r="DXN21" i="15"/>
  <c r="DXO21" i="15"/>
  <c r="DXP21" i="15"/>
  <c r="DXQ21" i="15"/>
  <c r="DXR21" i="15"/>
  <c r="DXS21" i="15"/>
  <c r="DXT21" i="15"/>
  <c r="DXU21" i="15"/>
  <c r="DXV21" i="15"/>
  <c r="DXW21" i="15"/>
  <c r="DXX21" i="15"/>
  <c r="DXY21" i="15"/>
  <c r="DXZ21" i="15"/>
  <c r="DYA21" i="15"/>
  <c r="DYB21" i="15"/>
  <c r="DYC21" i="15"/>
  <c r="DYD21" i="15"/>
  <c r="DYE21" i="15"/>
  <c r="DYF21" i="15"/>
  <c r="DYG21" i="15"/>
  <c r="DYH21" i="15"/>
  <c r="DYI21" i="15"/>
  <c r="DYJ21" i="15"/>
  <c r="DYK21" i="15"/>
  <c r="DYL21" i="15"/>
  <c r="DYM21" i="15"/>
  <c r="DYN21" i="15"/>
  <c r="DYO21" i="15"/>
  <c r="DYP21" i="15"/>
  <c r="DYQ21" i="15"/>
  <c r="DYR21" i="15"/>
  <c r="DYS21" i="15"/>
  <c r="DYT21" i="15"/>
  <c r="DYU21" i="15"/>
  <c r="DYV21" i="15"/>
  <c r="DYW21" i="15"/>
  <c r="DYX21" i="15"/>
  <c r="DYY21" i="15"/>
  <c r="DYZ21" i="15"/>
  <c r="DZA21" i="15"/>
  <c r="DZB21" i="15"/>
  <c r="DZC21" i="15"/>
  <c r="DZD21" i="15"/>
  <c r="DZE21" i="15"/>
  <c r="DZF21" i="15"/>
  <c r="DZG21" i="15"/>
  <c r="DZH21" i="15"/>
  <c r="DZI21" i="15"/>
  <c r="DZJ21" i="15"/>
  <c r="DZK21" i="15"/>
  <c r="DZL21" i="15"/>
  <c r="DZM21" i="15"/>
  <c r="DZN21" i="15"/>
  <c r="DZO21" i="15"/>
  <c r="DZP21" i="15"/>
  <c r="DZQ21" i="15"/>
  <c r="DZR21" i="15"/>
  <c r="DZS21" i="15"/>
  <c r="DZT21" i="15"/>
  <c r="DZU21" i="15"/>
  <c r="DZV21" i="15"/>
  <c r="DZW21" i="15"/>
  <c r="DZX21" i="15"/>
  <c r="DZY21" i="15"/>
  <c r="DZZ21" i="15"/>
  <c r="EAA21" i="15"/>
  <c r="EAB21" i="15"/>
  <c r="EAC21" i="15"/>
  <c r="EAD21" i="15"/>
  <c r="EAE21" i="15"/>
  <c r="EAF21" i="15"/>
  <c r="EAG21" i="15"/>
  <c r="EAH21" i="15"/>
  <c r="EAI21" i="15"/>
  <c r="EAJ21" i="15"/>
  <c r="EAK21" i="15"/>
  <c r="EAL21" i="15"/>
  <c r="EAM21" i="15"/>
  <c r="EAN21" i="15"/>
  <c r="EAO21" i="15"/>
  <c r="EAP21" i="15"/>
  <c r="EAQ21" i="15"/>
  <c r="EAR21" i="15"/>
  <c r="EAS21" i="15"/>
  <c r="EAT21" i="15"/>
  <c r="EAU21" i="15"/>
  <c r="EAV21" i="15"/>
  <c r="EAW21" i="15"/>
  <c r="EAX21" i="15"/>
  <c r="EAY21" i="15"/>
  <c r="EAZ21" i="15"/>
  <c r="EBA21" i="15"/>
  <c r="EBB21" i="15"/>
  <c r="EBC21" i="15"/>
  <c r="EBD21" i="15"/>
  <c r="EBE21" i="15"/>
  <c r="EBF21" i="15"/>
  <c r="EBG21" i="15"/>
  <c r="EBH21" i="15"/>
  <c r="EBI21" i="15"/>
  <c r="EBJ21" i="15"/>
  <c r="EBK21" i="15"/>
  <c r="EBL21" i="15"/>
  <c r="EBM21" i="15"/>
  <c r="EBN21" i="15"/>
  <c r="EBO21" i="15"/>
  <c r="EBP21" i="15"/>
  <c r="EBQ21" i="15"/>
  <c r="EBR21" i="15"/>
  <c r="EBS21" i="15"/>
  <c r="EBT21" i="15"/>
  <c r="EBU21" i="15"/>
  <c r="EBV21" i="15"/>
  <c r="EBW21" i="15"/>
  <c r="EBX21" i="15"/>
  <c r="EBY21" i="15"/>
  <c r="EBZ21" i="15"/>
  <c r="ECA21" i="15"/>
  <c r="ECB21" i="15"/>
  <c r="ECC21" i="15"/>
  <c r="ECD21" i="15"/>
  <c r="ECE21" i="15"/>
  <c r="ECF21" i="15"/>
  <c r="ECG21" i="15"/>
  <c r="ECH21" i="15"/>
  <c r="ECI21" i="15"/>
  <c r="ECJ21" i="15"/>
  <c r="ECK21" i="15"/>
  <c r="ECL21" i="15"/>
  <c r="ECM21" i="15"/>
  <c r="ECN21" i="15"/>
  <c r="ECO21" i="15"/>
  <c r="ECP21" i="15"/>
  <c r="ECQ21" i="15"/>
  <c r="ECR21" i="15"/>
  <c r="ECS21" i="15"/>
  <c r="ECT21" i="15"/>
  <c r="ECU21" i="15"/>
  <c r="ECV21" i="15"/>
  <c r="ECW21" i="15"/>
  <c r="ECX21" i="15"/>
  <c r="ECY21" i="15"/>
  <c r="ECZ21" i="15"/>
  <c r="EDA21" i="15"/>
  <c r="EDB21" i="15"/>
  <c r="EDC21" i="15"/>
  <c r="EDD21" i="15"/>
  <c r="EDE21" i="15"/>
  <c r="EDF21" i="15"/>
  <c r="EDG21" i="15"/>
  <c r="EDH21" i="15"/>
  <c r="EDI21" i="15"/>
  <c r="EDJ21" i="15"/>
  <c r="EDK21" i="15"/>
  <c r="EDL21" i="15"/>
  <c r="EDM21" i="15"/>
  <c r="EDN21" i="15"/>
  <c r="EDO21" i="15"/>
  <c r="EDP21" i="15"/>
  <c r="EDQ21" i="15"/>
  <c r="EDR21" i="15"/>
  <c r="EDS21" i="15"/>
  <c r="EDT21" i="15"/>
  <c r="EDU21" i="15"/>
  <c r="EDV21" i="15"/>
  <c r="EDW21" i="15"/>
  <c r="EDX21" i="15"/>
  <c r="EDY21" i="15"/>
  <c r="EDZ21" i="15"/>
  <c r="EEA21" i="15"/>
  <c r="EEB21" i="15"/>
  <c r="EEC21" i="15"/>
  <c r="EED21" i="15"/>
  <c r="EEE21" i="15"/>
  <c r="EEF21" i="15"/>
  <c r="EEG21" i="15"/>
  <c r="EEH21" i="15"/>
  <c r="EEI21" i="15"/>
  <c r="EEJ21" i="15"/>
  <c r="EEK21" i="15"/>
  <c r="EEL21" i="15"/>
  <c r="EEM21" i="15"/>
  <c r="EEN21" i="15"/>
  <c r="EEO21" i="15"/>
  <c r="EEP21" i="15"/>
  <c r="EEQ21" i="15"/>
  <c r="EER21" i="15"/>
  <c r="EES21" i="15"/>
  <c r="EET21" i="15"/>
  <c r="EEU21" i="15"/>
  <c r="EEV21" i="15"/>
  <c r="EEW21" i="15"/>
  <c r="EEX21" i="15"/>
  <c r="EEY21" i="15"/>
  <c r="EEZ21" i="15"/>
  <c r="EFA21" i="15"/>
  <c r="EFB21" i="15"/>
  <c r="EFC21" i="15"/>
  <c r="EFD21" i="15"/>
  <c r="EFE21" i="15"/>
  <c r="EFF21" i="15"/>
  <c r="EFG21" i="15"/>
  <c r="EFH21" i="15"/>
  <c r="EFI21" i="15"/>
  <c r="EFJ21" i="15"/>
  <c r="EFK21" i="15"/>
  <c r="EFL21" i="15"/>
  <c r="EFM21" i="15"/>
  <c r="EFN21" i="15"/>
  <c r="EFO21" i="15"/>
  <c r="EFP21" i="15"/>
  <c r="EFQ21" i="15"/>
  <c r="EFR21" i="15"/>
  <c r="EFS21" i="15"/>
  <c r="EFT21" i="15"/>
  <c r="EFU21" i="15"/>
  <c r="EFV21" i="15"/>
  <c r="EFW21" i="15"/>
  <c r="EFX21" i="15"/>
  <c r="EFY21" i="15"/>
  <c r="EFZ21" i="15"/>
  <c r="EGA21" i="15"/>
  <c r="EGB21" i="15"/>
  <c r="EGC21" i="15"/>
  <c r="EGD21" i="15"/>
  <c r="EGE21" i="15"/>
  <c r="EGF21" i="15"/>
  <c r="EGG21" i="15"/>
  <c r="EGH21" i="15"/>
  <c r="EGI21" i="15"/>
  <c r="EGJ21" i="15"/>
  <c r="EGK21" i="15"/>
  <c r="EGL21" i="15"/>
  <c r="EGM21" i="15"/>
  <c r="EGN21" i="15"/>
  <c r="EGO21" i="15"/>
  <c r="EGP21" i="15"/>
  <c r="EGQ21" i="15"/>
  <c r="EGR21" i="15"/>
  <c r="EGS21" i="15"/>
  <c r="EGT21" i="15"/>
  <c r="EGU21" i="15"/>
  <c r="EGV21" i="15"/>
  <c r="EGW21" i="15"/>
  <c r="EGX21" i="15"/>
  <c r="EGY21" i="15"/>
  <c r="EGZ21" i="15"/>
  <c r="EHA21" i="15"/>
  <c r="EHB21" i="15"/>
  <c r="EHC21" i="15"/>
  <c r="EHD21" i="15"/>
  <c r="EHE21" i="15"/>
  <c r="EHF21" i="15"/>
  <c r="EHG21" i="15"/>
  <c r="EHH21" i="15"/>
  <c r="EHI21" i="15"/>
  <c r="EHJ21" i="15"/>
  <c r="EHK21" i="15"/>
  <c r="EHL21" i="15"/>
  <c r="EHM21" i="15"/>
  <c r="EHN21" i="15"/>
  <c r="EHO21" i="15"/>
  <c r="EHP21" i="15"/>
  <c r="EHQ21" i="15"/>
  <c r="EHR21" i="15"/>
  <c r="EHS21" i="15"/>
  <c r="EHT21" i="15"/>
  <c r="EHU21" i="15"/>
  <c r="EHV21" i="15"/>
  <c r="EHW21" i="15"/>
  <c r="EHX21" i="15"/>
  <c r="EHY21" i="15"/>
  <c r="EHZ21" i="15"/>
  <c r="EIA21" i="15"/>
  <c r="EIB21" i="15"/>
  <c r="EIC21" i="15"/>
  <c r="EID21" i="15"/>
  <c r="EIE21" i="15"/>
  <c r="EIF21" i="15"/>
  <c r="EIG21" i="15"/>
  <c r="EIH21" i="15"/>
  <c r="EII21" i="15"/>
  <c r="EIJ21" i="15"/>
  <c r="EIK21" i="15"/>
  <c r="EIL21" i="15"/>
  <c r="EIM21" i="15"/>
  <c r="EIN21" i="15"/>
  <c r="EIO21" i="15"/>
  <c r="EIP21" i="15"/>
  <c r="EIQ21" i="15"/>
  <c r="EIR21" i="15"/>
  <c r="EIS21" i="15"/>
  <c r="EIT21" i="15"/>
  <c r="EIU21" i="15"/>
  <c r="EIV21" i="15"/>
  <c r="EIW21" i="15"/>
  <c r="EIX21" i="15"/>
  <c r="EIY21" i="15"/>
  <c r="EIZ21" i="15"/>
  <c r="EJA21" i="15"/>
  <c r="EJB21" i="15"/>
  <c r="EJC21" i="15"/>
  <c r="EJD21" i="15"/>
  <c r="EJE21" i="15"/>
  <c r="EJF21" i="15"/>
  <c r="EJG21" i="15"/>
  <c r="EJH21" i="15"/>
  <c r="EJI21" i="15"/>
  <c r="EJJ21" i="15"/>
  <c r="EJK21" i="15"/>
  <c r="EJL21" i="15"/>
  <c r="EJM21" i="15"/>
  <c r="EJN21" i="15"/>
  <c r="EJO21" i="15"/>
  <c r="EJP21" i="15"/>
  <c r="EJQ21" i="15"/>
  <c r="EJR21" i="15"/>
  <c r="EJS21" i="15"/>
  <c r="EJT21" i="15"/>
  <c r="EJU21" i="15"/>
  <c r="EJV21" i="15"/>
  <c r="EJW21" i="15"/>
  <c r="EJX21" i="15"/>
  <c r="EJY21" i="15"/>
  <c r="EJZ21" i="15"/>
  <c r="EKA21" i="15"/>
  <c r="EKB21" i="15"/>
  <c r="EKC21" i="15"/>
  <c r="EKD21" i="15"/>
  <c r="EKE21" i="15"/>
  <c r="EKF21" i="15"/>
  <c r="EKG21" i="15"/>
  <c r="EKH21" i="15"/>
  <c r="EKI21" i="15"/>
  <c r="EKJ21" i="15"/>
  <c r="EKK21" i="15"/>
  <c r="EKL21" i="15"/>
  <c r="EKM21" i="15"/>
  <c r="EKN21" i="15"/>
  <c r="EKO21" i="15"/>
  <c r="EKP21" i="15"/>
  <c r="EKQ21" i="15"/>
  <c r="EKR21" i="15"/>
  <c r="EKS21" i="15"/>
  <c r="EKT21" i="15"/>
  <c r="EKU21" i="15"/>
  <c r="EKV21" i="15"/>
  <c r="EKW21" i="15"/>
  <c r="EKX21" i="15"/>
  <c r="EKY21" i="15"/>
  <c r="EKZ21" i="15"/>
  <c r="ELA21" i="15"/>
  <c r="ELB21" i="15"/>
  <c r="ELC21" i="15"/>
  <c r="ELD21" i="15"/>
  <c r="ELE21" i="15"/>
  <c r="ELF21" i="15"/>
  <c r="ELG21" i="15"/>
  <c r="ELH21" i="15"/>
  <c r="ELI21" i="15"/>
  <c r="ELJ21" i="15"/>
  <c r="ELK21" i="15"/>
  <c r="ELL21" i="15"/>
  <c r="ELM21" i="15"/>
  <c r="ELN21" i="15"/>
  <c r="ELO21" i="15"/>
  <c r="ELP21" i="15"/>
  <c r="ELQ21" i="15"/>
  <c r="ELR21" i="15"/>
  <c r="ELS21" i="15"/>
  <c r="ELT21" i="15"/>
  <c r="ELU21" i="15"/>
  <c r="ELV21" i="15"/>
  <c r="ELW21" i="15"/>
  <c r="ELX21" i="15"/>
  <c r="ELY21" i="15"/>
  <c r="ELZ21" i="15"/>
  <c r="EMA21" i="15"/>
  <c r="EMB21" i="15"/>
  <c r="EMC21" i="15"/>
  <c r="EMD21" i="15"/>
  <c r="EME21" i="15"/>
  <c r="EMF21" i="15"/>
  <c r="EMG21" i="15"/>
  <c r="EMH21" i="15"/>
  <c r="EMI21" i="15"/>
  <c r="EMJ21" i="15"/>
  <c r="EMK21" i="15"/>
  <c r="EML21" i="15"/>
  <c r="EMM21" i="15"/>
  <c r="EMN21" i="15"/>
  <c r="EMO21" i="15"/>
  <c r="EMP21" i="15"/>
  <c r="EMQ21" i="15"/>
  <c r="EMR21" i="15"/>
  <c r="EMS21" i="15"/>
  <c r="EMT21" i="15"/>
  <c r="EMU21" i="15"/>
  <c r="EMV21" i="15"/>
  <c r="EMW21" i="15"/>
  <c r="EMX21" i="15"/>
  <c r="EMY21" i="15"/>
  <c r="EMZ21" i="15"/>
  <c r="ENA21" i="15"/>
  <c r="ENB21" i="15"/>
  <c r="ENC21" i="15"/>
  <c r="END21" i="15"/>
  <c r="ENE21" i="15"/>
  <c r="ENF21" i="15"/>
  <c r="ENG21" i="15"/>
  <c r="ENH21" i="15"/>
  <c r="ENI21" i="15"/>
  <c r="ENJ21" i="15"/>
  <c r="ENK21" i="15"/>
  <c r="ENL21" i="15"/>
  <c r="ENM21" i="15"/>
  <c r="ENN21" i="15"/>
  <c r="ENO21" i="15"/>
  <c r="ENP21" i="15"/>
  <c r="ENQ21" i="15"/>
  <c r="ENR21" i="15"/>
  <c r="ENS21" i="15"/>
  <c r="ENT21" i="15"/>
  <c r="ENU21" i="15"/>
  <c r="ENV21" i="15"/>
  <c r="ENW21" i="15"/>
  <c r="ENX21" i="15"/>
  <c r="ENY21" i="15"/>
  <c r="ENZ21" i="15"/>
  <c r="EOA21" i="15"/>
  <c r="EOB21" i="15"/>
  <c r="EOC21" i="15"/>
  <c r="EOD21" i="15"/>
  <c r="EOE21" i="15"/>
  <c r="EOF21" i="15"/>
  <c r="EOG21" i="15"/>
  <c r="EOH21" i="15"/>
  <c r="EOI21" i="15"/>
  <c r="EOJ21" i="15"/>
  <c r="EOK21" i="15"/>
  <c r="EOL21" i="15"/>
  <c r="EOM21" i="15"/>
  <c r="EON21" i="15"/>
  <c r="EOO21" i="15"/>
  <c r="EOP21" i="15"/>
  <c r="EOQ21" i="15"/>
  <c r="EOR21" i="15"/>
  <c r="EOS21" i="15"/>
  <c r="EOT21" i="15"/>
  <c r="EOU21" i="15"/>
  <c r="EOV21" i="15"/>
  <c r="EOW21" i="15"/>
  <c r="EOX21" i="15"/>
  <c r="EOY21" i="15"/>
  <c r="EOZ21" i="15"/>
  <c r="EPA21" i="15"/>
  <c r="EPB21" i="15"/>
  <c r="EPC21" i="15"/>
  <c r="EPD21" i="15"/>
  <c r="EPE21" i="15"/>
  <c r="EPF21" i="15"/>
  <c r="EPG21" i="15"/>
  <c r="EPH21" i="15"/>
  <c r="EPI21" i="15"/>
  <c r="EPJ21" i="15"/>
  <c r="EPK21" i="15"/>
  <c r="EPL21" i="15"/>
  <c r="EPM21" i="15"/>
  <c r="EPN21" i="15"/>
  <c r="EPO21" i="15"/>
  <c r="EPP21" i="15"/>
  <c r="EPQ21" i="15"/>
  <c r="EPR21" i="15"/>
  <c r="EPS21" i="15"/>
  <c r="EPT21" i="15"/>
  <c r="EPU21" i="15"/>
  <c r="EPV21" i="15"/>
  <c r="EPW21" i="15"/>
  <c r="EPX21" i="15"/>
  <c r="EPY21" i="15"/>
  <c r="EPZ21" i="15"/>
  <c r="EQA21" i="15"/>
  <c r="EQB21" i="15"/>
  <c r="EQC21" i="15"/>
  <c r="EQD21" i="15"/>
  <c r="EQE21" i="15"/>
  <c r="EQF21" i="15"/>
  <c r="EQG21" i="15"/>
  <c r="EQH21" i="15"/>
  <c r="EQI21" i="15"/>
  <c r="EQJ21" i="15"/>
  <c r="EQK21" i="15"/>
  <c r="EQL21" i="15"/>
  <c r="EQM21" i="15"/>
  <c r="EQN21" i="15"/>
  <c r="EQO21" i="15"/>
  <c r="EQP21" i="15"/>
  <c r="EQQ21" i="15"/>
  <c r="EQR21" i="15"/>
  <c r="EQS21" i="15"/>
  <c r="EQT21" i="15"/>
  <c r="EQU21" i="15"/>
  <c r="EQV21" i="15"/>
  <c r="EQW21" i="15"/>
  <c r="EQX21" i="15"/>
  <c r="EQY21" i="15"/>
  <c r="EQZ21" i="15"/>
  <c r="ERA21" i="15"/>
  <c r="ERB21" i="15"/>
  <c r="ERC21" i="15"/>
  <c r="ERD21" i="15"/>
  <c r="ERE21" i="15"/>
  <c r="ERF21" i="15"/>
  <c r="ERG21" i="15"/>
  <c r="ERH21" i="15"/>
  <c r="ERI21" i="15"/>
  <c r="ERJ21" i="15"/>
  <c r="ERK21" i="15"/>
  <c r="ERL21" i="15"/>
  <c r="ERM21" i="15"/>
  <c r="ERN21" i="15"/>
  <c r="ERO21" i="15"/>
  <c r="ERP21" i="15"/>
  <c r="ERQ21" i="15"/>
  <c r="ERR21" i="15"/>
  <c r="ERS21" i="15"/>
  <c r="ERT21" i="15"/>
  <c r="ERU21" i="15"/>
  <c r="ERV21" i="15"/>
  <c r="ERW21" i="15"/>
  <c r="ERX21" i="15"/>
  <c r="ERY21" i="15"/>
  <c r="ERZ21" i="15"/>
  <c r="ESA21" i="15"/>
  <c r="ESB21" i="15"/>
  <c r="ESC21" i="15"/>
  <c r="ESD21" i="15"/>
  <c r="ESE21" i="15"/>
  <c r="ESF21" i="15"/>
  <c r="ESG21" i="15"/>
  <c r="ESH21" i="15"/>
  <c r="ESI21" i="15"/>
  <c r="ESJ21" i="15"/>
  <c r="ESK21" i="15"/>
  <c r="ESL21" i="15"/>
  <c r="ESM21" i="15"/>
  <c r="ESN21" i="15"/>
  <c r="ESO21" i="15"/>
  <c r="ESP21" i="15"/>
  <c r="ESQ21" i="15"/>
  <c r="ESR21" i="15"/>
  <c r="ESS21" i="15"/>
  <c r="EST21" i="15"/>
  <c r="ESU21" i="15"/>
  <c r="ESV21" i="15"/>
  <c r="ESW21" i="15"/>
  <c r="ESX21" i="15"/>
  <c r="ESY21" i="15"/>
  <c r="ESZ21" i="15"/>
  <c r="ETA21" i="15"/>
  <c r="ETB21" i="15"/>
  <c r="ETC21" i="15"/>
  <c r="ETD21" i="15"/>
  <c r="ETE21" i="15"/>
  <c r="ETF21" i="15"/>
  <c r="ETG21" i="15"/>
  <c r="ETH21" i="15"/>
  <c r="ETI21" i="15"/>
  <c r="ETJ21" i="15"/>
  <c r="ETK21" i="15"/>
  <c r="ETL21" i="15"/>
  <c r="ETM21" i="15"/>
  <c r="ETN21" i="15"/>
  <c r="ETO21" i="15"/>
  <c r="ETP21" i="15"/>
  <c r="ETQ21" i="15"/>
  <c r="ETR21" i="15"/>
  <c r="ETS21" i="15"/>
  <c r="ETT21" i="15"/>
  <c r="ETU21" i="15"/>
  <c r="ETV21" i="15"/>
  <c r="ETW21" i="15"/>
  <c r="ETX21" i="15"/>
  <c r="ETY21" i="15"/>
  <c r="ETZ21" i="15"/>
  <c r="EUA21" i="15"/>
  <c r="EUB21" i="15"/>
  <c r="EUC21" i="15"/>
  <c r="EUD21" i="15"/>
  <c r="EUE21" i="15"/>
  <c r="EUF21" i="15"/>
  <c r="EUG21" i="15"/>
  <c r="EUH21" i="15"/>
  <c r="EUI21" i="15"/>
  <c r="EUJ21" i="15"/>
  <c r="EUK21" i="15"/>
  <c r="EUL21" i="15"/>
  <c r="EUM21" i="15"/>
  <c r="EUN21" i="15"/>
  <c r="EUO21" i="15"/>
  <c r="EUP21" i="15"/>
  <c r="EUQ21" i="15"/>
  <c r="EUR21" i="15"/>
  <c r="EUS21" i="15"/>
  <c r="EUT21" i="15"/>
  <c r="EUU21" i="15"/>
  <c r="EUV21" i="15"/>
  <c r="EUW21" i="15"/>
  <c r="EUX21" i="15"/>
  <c r="EUY21" i="15"/>
  <c r="EUZ21" i="15"/>
  <c r="EVA21" i="15"/>
  <c r="EVB21" i="15"/>
  <c r="EVC21" i="15"/>
  <c r="EVD21" i="15"/>
  <c r="EVE21" i="15"/>
  <c r="EVF21" i="15"/>
  <c r="EVG21" i="15"/>
  <c r="EVH21" i="15"/>
  <c r="EVI21" i="15"/>
  <c r="EVJ21" i="15"/>
  <c r="EVK21" i="15"/>
  <c r="EVL21" i="15"/>
  <c r="EVM21" i="15"/>
  <c r="EVN21" i="15"/>
  <c r="EVO21" i="15"/>
  <c r="EVP21" i="15"/>
  <c r="EVQ21" i="15"/>
  <c r="EVR21" i="15"/>
  <c r="EVS21" i="15"/>
  <c r="EVT21" i="15"/>
  <c r="EVU21" i="15"/>
  <c r="EVV21" i="15"/>
  <c r="EVW21" i="15"/>
  <c r="EVX21" i="15"/>
  <c r="EVY21" i="15"/>
  <c r="EVZ21" i="15"/>
  <c r="EWA21" i="15"/>
  <c r="EWB21" i="15"/>
  <c r="EWC21" i="15"/>
  <c r="EWD21" i="15"/>
  <c r="EWE21" i="15"/>
  <c r="EWF21" i="15"/>
  <c r="EWG21" i="15"/>
  <c r="EWH21" i="15"/>
  <c r="EWI21" i="15"/>
  <c r="EWJ21" i="15"/>
  <c r="EWK21" i="15"/>
  <c r="EWL21" i="15"/>
  <c r="EWM21" i="15"/>
  <c r="EWN21" i="15"/>
  <c r="EWO21" i="15"/>
  <c r="EWP21" i="15"/>
  <c r="EWQ21" i="15"/>
  <c r="EWR21" i="15"/>
  <c r="EWS21" i="15"/>
  <c r="EWT21" i="15"/>
  <c r="EWU21" i="15"/>
  <c r="EWV21" i="15"/>
  <c r="EWW21" i="15"/>
  <c r="EWX21" i="15"/>
  <c r="EWY21" i="15"/>
  <c r="EWZ21" i="15"/>
  <c r="EXA21" i="15"/>
  <c r="EXB21" i="15"/>
  <c r="EXC21" i="15"/>
  <c r="EXD21" i="15"/>
  <c r="EXE21" i="15"/>
  <c r="EXF21" i="15"/>
  <c r="EXG21" i="15"/>
  <c r="EXH21" i="15"/>
  <c r="EXI21" i="15"/>
  <c r="EXJ21" i="15"/>
  <c r="EXK21" i="15"/>
  <c r="EXL21" i="15"/>
  <c r="EXM21" i="15"/>
  <c r="EXN21" i="15"/>
  <c r="EXO21" i="15"/>
  <c r="EXP21" i="15"/>
  <c r="EXQ21" i="15"/>
  <c r="EXR21" i="15"/>
  <c r="EXS21" i="15"/>
  <c r="EXT21" i="15"/>
  <c r="EXU21" i="15"/>
  <c r="EXV21" i="15"/>
  <c r="EXW21" i="15"/>
  <c r="EXX21" i="15"/>
  <c r="EXY21" i="15"/>
  <c r="EXZ21" i="15"/>
  <c r="EYA21" i="15"/>
  <c r="EYB21" i="15"/>
  <c r="EYC21" i="15"/>
  <c r="EYD21" i="15"/>
  <c r="EYE21" i="15"/>
  <c r="EYF21" i="15"/>
  <c r="EYG21" i="15"/>
  <c r="EYH21" i="15"/>
  <c r="EYI21" i="15"/>
  <c r="EYJ21" i="15"/>
  <c r="EYK21" i="15"/>
  <c r="EYL21" i="15"/>
  <c r="EYM21" i="15"/>
  <c r="EYN21" i="15"/>
  <c r="EYO21" i="15"/>
  <c r="EYP21" i="15"/>
  <c r="EYQ21" i="15"/>
  <c r="EYR21" i="15"/>
  <c r="EYS21" i="15"/>
  <c r="EYT21" i="15"/>
  <c r="EYU21" i="15"/>
  <c r="EYV21" i="15"/>
  <c r="EYW21" i="15"/>
  <c r="EYX21" i="15"/>
  <c r="EYY21" i="15"/>
  <c r="EYZ21" i="15"/>
  <c r="EZA21" i="15"/>
  <c r="EZB21" i="15"/>
  <c r="EZC21" i="15"/>
  <c r="EZD21" i="15"/>
  <c r="EZE21" i="15"/>
  <c r="EZF21" i="15"/>
  <c r="EZG21" i="15"/>
  <c r="EZH21" i="15"/>
  <c r="EZI21" i="15"/>
  <c r="EZJ21" i="15"/>
  <c r="EZK21" i="15"/>
  <c r="EZL21" i="15"/>
  <c r="EZM21" i="15"/>
  <c r="EZN21" i="15"/>
  <c r="EZO21" i="15"/>
  <c r="EZP21" i="15"/>
  <c r="EZQ21" i="15"/>
  <c r="EZR21" i="15"/>
  <c r="EZS21" i="15"/>
  <c r="EZT21" i="15"/>
  <c r="EZU21" i="15"/>
  <c r="EZV21" i="15"/>
  <c r="EZW21" i="15"/>
  <c r="EZX21" i="15"/>
  <c r="EZY21" i="15"/>
  <c r="EZZ21" i="15"/>
  <c r="FAA21" i="15"/>
  <c r="FAB21" i="15"/>
  <c r="FAC21" i="15"/>
  <c r="FAD21" i="15"/>
  <c r="FAE21" i="15"/>
  <c r="FAF21" i="15"/>
  <c r="FAG21" i="15"/>
  <c r="FAH21" i="15"/>
  <c r="FAI21" i="15"/>
  <c r="FAJ21" i="15"/>
  <c r="FAK21" i="15"/>
  <c r="FAL21" i="15"/>
  <c r="FAM21" i="15"/>
  <c r="FAN21" i="15"/>
  <c r="FAO21" i="15"/>
  <c r="FAP21" i="15"/>
  <c r="FAQ21" i="15"/>
  <c r="FAR21" i="15"/>
  <c r="FAS21" i="15"/>
  <c r="FAT21" i="15"/>
  <c r="FAU21" i="15"/>
  <c r="FAV21" i="15"/>
  <c r="FAW21" i="15"/>
  <c r="FAX21" i="15"/>
  <c r="FAY21" i="15"/>
  <c r="FAZ21" i="15"/>
  <c r="FBA21" i="15"/>
  <c r="FBB21" i="15"/>
  <c r="FBC21" i="15"/>
  <c r="FBD21" i="15"/>
  <c r="FBE21" i="15"/>
  <c r="FBF21" i="15"/>
  <c r="FBG21" i="15"/>
  <c r="FBH21" i="15"/>
  <c r="FBI21" i="15"/>
  <c r="FBJ21" i="15"/>
  <c r="FBK21" i="15"/>
  <c r="FBL21" i="15"/>
  <c r="FBM21" i="15"/>
  <c r="FBN21" i="15"/>
  <c r="FBO21" i="15"/>
  <c r="FBP21" i="15"/>
  <c r="FBQ21" i="15"/>
  <c r="FBR21" i="15"/>
  <c r="FBS21" i="15"/>
  <c r="FBT21" i="15"/>
  <c r="FBU21" i="15"/>
  <c r="FBV21" i="15"/>
  <c r="FBW21" i="15"/>
  <c r="FBX21" i="15"/>
  <c r="FBY21" i="15"/>
  <c r="FBZ21" i="15"/>
  <c r="FCA21" i="15"/>
  <c r="FCB21" i="15"/>
  <c r="FCC21" i="15"/>
  <c r="FCD21" i="15"/>
  <c r="FCE21" i="15"/>
  <c r="FCF21" i="15"/>
  <c r="FCG21" i="15"/>
  <c r="FCH21" i="15"/>
  <c r="FCI21" i="15"/>
  <c r="FCJ21" i="15"/>
  <c r="FCK21" i="15"/>
  <c r="FCL21" i="15"/>
  <c r="FCM21" i="15"/>
  <c r="FCN21" i="15"/>
  <c r="FCO21" i="15"/>
  <c r="FCP21" i="15"/>
  <c r="FCQ21" i="15"/>
  <c r="FCR21" i="15"/>
  <c r="FCS21" i="15"/>
  <c r="FCT21" i="15"/>
  <c r="FCU21" i="15"/>
  <c r="FCV21" i="15"/>
  <c r="FCW21" i="15"/>
  <c r="FCX21" i="15"/>
  <c r="FCY21" i="15"/>
  <c r="FCZ21" i="15"/>
  <c r="FDA21" i="15"/>
  <c r="FDB21" i="15"/>
  <c r="FDC21" i="15"/>
  <c r="FDD21" i="15"/>
  <c r="FDE21" i="15"/>
  <c r="FDF21" i="15"/>
  <c r="FDG21" i="15"/>
  <c r="FDH21" i="15"/>
  <c r="FDI21" i="15"/>
  <c r="FDJ21" i="15"/>
  <c r="FDK21" i="15"/>
  <c r="FDL21" i="15"/>
  <c r="FDM21" i="15"/>
  <c r="FDN21" i="15"/>
  <c r="FDO21" i="15"/>
  <c r="FDP21" i="15"/>
  <c r="FDQ21" i="15"/>
  <c r="FDR21" i="15"/>
  <c r="FDS21" i="15"/>
  <c r="FDT21" i="15"/>
  <c r="FDU21" i="15"/>
  <c r="FDV21" i="15"/>
  <c r="FDW21" i="15"/>
  <c r="FDX21" i="15"/>
  <c r="FDY21" i="15"/>
  <c r="FDZ21" i="15"/>
  <c r="FEA21" i="15"/>
  <c r="FEB21" i="15"/>
  <c r="FEC21" i="15"/>
  <c r="FED21" i="15"/>
  <c r="FEE21" i="15"/>
  <c r="FEF21" i="15"/>
  <c r="FEG21" i="15"/>
  <c r="FEH21" i="15"/>
  <c r="FEI21" i="15"/>
  <c r="FEJ21" i="15"/>
  <c r="FEK21" i="15"/>
  <c r="FEL21" i="15"/>
  <c r="FEM21" i="15"/>
  <c r="FEN21" i="15"/>
  <c r="FEO21" i="15"/>
  <c r="FEP21" i="15"/>
  <c r="FEQ21" i="15"/>
  <c r="FER21" i="15"/>
  <c r="FES21" i="15"/>
  <c r="FET21" i="15"/>
  <c r="FEU21" i="15"/>
  <c r="FEV21" i="15"/>
  <c r="FEW21" i="15"/>
  <c r="FEX21" i="15"/>
  <c r="FEY21" i="15"/>
  <c r="FEZ21" i="15"/>
  <c r="FFA21" i="15"/>
  <c r="FFB21" i="15"/>
  <c r="FFC21" i="15"/>
  <c r="FFD21" i="15"/>
  <c r="FFE21" i="15"/>
  <c r="FFF21" i="15"/>
  <c r="FFG21" i="15"/>
  <c r="FFH21" i="15"/>
  <c r="FFI21" i="15"/>
  <c r="FFJ21" i="15"/>
  <c r="FFK21" i="15"/>
  <c r="FFL21" i="15"/>
  <c r="FFM21" i="15"/>
  <c r="FFN21" i="15"/>
  <c r="FFO21" i="15"/>
  <c r="FFP21" i="15"/>
  <c r="FFQ21" i="15"/>
  <c r="FFR21" i="15"/>
  <c r="FFS21" i="15"/>
  <c r="FFT21" i="15"/>
  <c r="FFU21" i="15"/>
  <c r="FFV21" i="15"/>
  <c r="FFW21" i="15"/>
  <c r="FFX21" i="15"/>
  <c r="FFY21" i="15"/>
  <c r="FFZ21" i="15"/>
  <c r="FGA21" i="15"/>
  <c r="FGB21" i="15"/>
  <c r="FGC21" i="15"/>
  <c r="FGD21" i="15"/>
  <c r="FGE21" i="15"/>
  <c r="FGF21" i="15"/>
  <c r="FGG21" i="15"/>
  <c r="FGH21" i="15"/>
  <c r="FGI21" i="15"/>
  <c r="FGJ21" i="15"/>
  <c r="FGK21" i="15"/>
  <c r="FGL21" i="15"/>
  <c r="FGM21" i="15"/>
  <c r="FGN21" i="15"/>
  <c r="FGO21" i="15"/>
  <c r="FGP21" i="15"/>
  <c r="FGQ21" i="15"/>
  <c r="FGR21" i="15"/>
  <c r="FGS21" i="15"/>
  <c r="FGT21" i="15"/>
  <c r="FGU21" i="15"/>
  <c r="FGV21" i="15"/>
  <c r="FGW21" i="15"/>
  <c r="FGX21" i="15"/>
  <c r="FGY21" i="15"/>
  <c r="FGZ21" i="15"/>
  <c r="FHA21" i="15"/>
  <c r="FHB21" i="15"/>
  <c r="FHC21" i="15"/>
  <c r="FHD21" i="15"/>
  <c r="FHE21" i="15"/>
  <c r="FHF21" i="15"/>
  <c r="FHG21" i="15"/>
  <c r="FHH21" i="15"/>
  <c r="FHI21" i="15"/>
  <c r="FHJ21" i="15"/>
  <c r="FHK21" i="15"/>
  <c r="FHL21" i="15"/>
  <c r="FHM21" i="15"/>
  <c r="FHN21" i="15"/>
  <c r="FHO21" i="15"/>
  <c r="FHP21" i="15"/>
  <c r="FHQ21" i="15"/>
  <c r="FHR21" i="15"/>
  <c r="FHS21" i="15"/>
  <c r="FHT21" i="15"/>
  <c r="FHU21" i="15"/>
  <c r="FHV21" i="15"/>
  <c r="FHW21" i="15"/>
  <c r="FHX21" i="15"/>
  <c r="FHY21" i="15"/>
  <c r="FHZ21" i="15"/>
  <c r="FIA21" i="15"/>
  <c r="FIB21" i="15"/>
  <c r="FIC21" i="15"/>
  <c r="FID21" i="15"/>
  <c r="FIE21" i="15"/>
  <c r="FIF21" i="15"/>
  <c r="FIG21" i="15"/>
  <c r="FIH21" i="15"/>
  <c r="FII21" i="15"/>
  <c r="FIJ21" i="15"/>
  <c r="FIK21" i="15"/>
  <c r="FIL21" i="15"/>
  <c r="FIM21" i="15"/>
  <c r="FIN21" i="15"/>
  <c r="FIO21" i="15"/>
  <c r="FIP21" i="15"/>
  <c r="FIQ21" i="15"/>
  <c r="FIR21" i="15"/>
  <c r="FIS21" i="15"/>
  <c r="FIT21" i="15"/>
  <c r="FIU21" i="15"/>
  <c r="FIV21" i="15"/>
  <c r="FIW21" i="15"/>
  <c r="FIX21" i="15"/>
  <c r="FIY21" i="15"/>
  <c r="FIZ21" i="15"/>
  <c r="FJA21" i="15"/>
  <c r="FJB21" i="15"/>
  <c r="FJC21" i="15"/>
  <c r="FJD21" i="15"/>
  <c r="FJE21" i="15"/>
  <c r="FJF21" i="15"/>
  <c r="FJG21" i="15"/>
  <c r="FJH21" i="15"/>
  <c r="FJI21" i="15"/>
  <c r="FJJ21" i="15"/>
  <c r="FJK21" i="15"/>
  <c r="FJL21" i="15"/>
  <c r="FJM21" i="15"/>
  <c r="FJN21" i="15"/>
  <c r="FJO21" i="15"/>
  <c r="FJP21" i="15"/>
  <c r="FJQ21" i="15"/>
  <c r="FJR21" i="15"/>
  <c r="FJS21" i="15"/>
  <c r="FJT21" i="15"/>
  <c r="FJU21" i="15"/>
  <c r="FJV21" i="15"/>
  <c r="FJW21" i="15"/>
  <c r="FJX21" i="15"/>
  <c r="FJY21" i="15"/>
  <c r="FJZ21" i="15"/>
  <c r="FKA21" i="15"/>
  <c r="FKB21" i="15"/>
  <c r="FKC21" i="15"/>
  <c r="FKD21" i="15"/>
  <c r="FKE21" i="15"/>
  <c r="FKF21" i="15"/>
  <c r="FKG21" i="15"/>
  <c r="FKH21" i="15"/>
  <c r="FKI21" i="15"/>
  <c r="FKJ21" i="15"/>
  <c r="FKK21" i="15"/>
  <c r="FKL21" i="15"/>
  <c r="FKM21" i="15"/>
  <c r="FKN21" i="15"/>
  <c r="FKO21" i="15"/>
  <c r="FKP21" i="15"/>
  <c r="FKQ21" i="15"/>
  <c r="FKR21" i="15"/>
  <c r="FKS21" i="15"/>
  <c r="FKT21" i="15"/>
  <c r="FKU21" i="15"/>
  <c r="FKV21" i="15"/>
  <c r="FKW21" i="15"/>
  <c r="FKX21" i="15"/>
  <c r="FKY21" i="15"/>
  <c r="FKZ21" i="15"/>
  <c r="FLA21" i="15"/>
  <c r="FLB21" i="15"/>
  <c r="FLC21" i="15"/>
  <c r="FLD21" i="15"/>
  <c r="FLE21" i="15"/>
  <c r="FLF21" i="15"/>
  <c r="FLG21" i="15"/>
  <c r="FLH21" i="15"/>
  <c r="FLI21" i="15"/>
  <c r="FLJ21" i="15"/>
  <c r="FLK21" i="15"/>
  <c r="FLL21" i="15"/>
  <c r="FLM21" i="15"/>
  <c r="FLN21" i="15"/>
  <c r="FLO21" i="15"/>
  <c r="FLP21" i="15"/>
  <c r="FLQ21" i="15"/>
  <c r="FLR21" i="15"/>
  <c r="FLS21" i="15"/>
  <c r="FLT21" i="15"/>
  <c r="FLU21" i="15"/>
  <c r="FLV21" i="15"/>
  <c r="FLW21" i="15"/>
  <c r="FLX21" i="15"/>
  <c r="FLY21" i="15"/>
  <c r="FLZ21" i="15"/>
  <c r="FMA21" i="15"/>
  <c r="FMB21" i="15"/>
  <c r="FMC21" i="15"/>
  <c r="FMD21" i="15"/>
  <c r="FME21" i="15"/>
  <c r="FMF21" i="15"/>
  <c r="FMG21" i="15"/>
  <c r="FMH21" i="15"/>
  <c r="FMI21" i="15"/>
  <c r="FMJ21" i="15"/>
  <c r="FMK21" i="15"/>
  <c r="FML21" i="15"/>
  <c r="FMM21" i="15"/>
  <c r="FMN21" i="15"/>
  <c r="FMO21" i="15"/>
  <c r="FMP21" i="15"/>
  <c r="FMQ21" i="15"/>
  <c r="FMR21" i="15"/>
  <c r="FMS21" i="15"/>
  <c r="FMT21" i="15"/>
  <c r="FMU21" i="15"/>
  <c r="FMV21" i="15"/>
  <c r="FMW21" i="15"/>
  <c r="FMX21" i="15"/>
  <c r="FMY21" i="15"/>
  <c r="FMZ21" i="15"/>
  <c r="FNA21" i="15"/>
  <c r="FNB21" i="15"/>
  <c r="FNC21" i="15"/>
  <c r="FND21" i="15"/>
  <c r="FNE21" i="15"/>
  <c r="FNF21" i="15"/>
  <c r="FNG21" i="15"/>
  <c r="FNH21" i="15"/>
  <c r="FNI21" i="15"/>
  <c r="FNJ21" i="15"/>
  <c r="FNK21" i="15"/>
  <c r="FNL21" i="15"/>
  <c r="FNM21" i="15"/>
  <c r="FNN21" i="15"/>
  <c r="FNO21" i="15"/>
  <c r="FNP21" i="15"/>
  <c r="FNQ21" i="15"/>
  <c r="FNR21" i="15"/>
  <c r="FNS21" i="15"/>
  <c r="FNT21" i="15"/>
  <c r="FNU21" i="15"/>
  <c r="FNV21" i="15"/>
  <c r="FNW21" i="15"/>
  <c r="FNX21" i="15"/>
  <c r="FNY21" i="15"/>
  <c r="FNZ21" i="15"/>
  <c r="FOA21" i="15"/>
  <c r="FOB21" i="15"/>
  <c r="FOC21" i="15"/>
  <c r="FOD21" i="15"/>
  <c r="FOE21" i="15"/>
  <c r="FOF21" i="15"/>
  <c r="FOG21" i="15"/>
  <c r="FOH21" i="15"/>
  <c r="FOI21" i="15"/>
  <c r="FOJ21" i="15"/>
  <c r="FOK21" i="15"/>
  <c r="FOL21" i="15"/>
  <c r="FOM21" i="15"/>
  <c r="FON21" i="15"/>
  <c r="FOO21" i="15"/>
  <c r="FOP21" i="15"/>
  <c r="FOQ21" i="15"/>
  <c r="FOR21" i="15"/>
  <c r="FOS21" i="15"/>
  <c r="FOT21" i="15"/>
  <c r="FOU21" i="15"/>
  <c r="FOV21" i="15"/>
  <c r="FOW21" i="15"/>
  <c r="FOX21" i="15"/>
  <c r="FOY21" i="15"/>
  <c r="FOZ21" i="15"/>
  <c r="FPA21" i="15"/>
  <c r="FPB21" i="15"/>
  <c r="FPC21" i="15"/>
  <c r="FPD21" i="15"/>
  <c r="FPE21" i="15"/>
  <c r="FPF21" i="15"/>
  <c r="FPG21" i="15"/>
  <c r="FPH21" i="15"/>
  <c r="FPI21" i="15"/>
  <c r="FPJ21" i="15"/>
  <c r="FPK21" i="15"/>
  <c r="FPL21" i="15"/>
  <c r="FPM21" i="15"/>
  <c r="FPN21" i="15"/>
  <c r="FPO21" i="15"/>
  <c r="FPP21" i="15"/>
  <c r="FPQ21" i="15"/>
  <c r="FPR21" i="15"/>
  <c r="FPS21" i="15"/>
  <c r="FPT21" i="15"/>
  <c r="FPU21" i="15"/>
  <c r="FPV21" i="15"/>
  <c r="FPW21" i="15"/>
  <c r="FPX21" i="15"/>
  <c r="FPY21" i="15"/>
  <c r="FPZ21" i="15"/>
  <c r="FQA21" i="15"/>
  <c r="FQB21" i="15"/>
  <c r="FQC21" i="15"/>
  <c r="FQD21" i="15"/>
  <c r="FQE21" i="15"/>
  <c r="FQF21" i="15"/>
  <c r="FQG21" i="15"/>
  <c r="FQH21" i="15"/>
  <c r="FQI21" i="15"/>
  <c r="FQJ21" i="15"/>
  <c r="FQK21" i="15"/>
  <c r="FQL21" i="15"/>
  <c r="FQM21" i="15"/>
  <c r="FQN21" i="15"/>
  <c r="FQO21" i="15"/>
  <c r="FQP21" i="15"/>
  <c r="FQQ21" i="15"/>
  <c r="FQR21" i="15"/>
  <c r="FQS21" i="15"/>
  <c r="FQT21" i="15"/>
  <c r="FQU21" i="15"/>
  <c r="FQV21" i="15"/>
  <c r="FQW21" i="15"/>
  <c r="FQX21" i="15"/>
  <c r="FQY21" i="15"/>
  <c r="FQZ21" i="15"/>
  <c r="FRA21" i="15"/>
  <c r="FRB21" i="15"/>
  <c r="FRC21" i="15"/>
  <c r="FRD21" i="15"/>
  <c r="FRE21" i="15"/>
  <c r="FRF21" i="15"/>
  <c r="FRG21" i="15"/>
  <c r="FRH21" i="15"/>
  <c r="FRI21" i="15"/>
  <c r="FRJ21" i="15"/>
  <c r="FRK21" i="15"/>
  <c r="FRL21" i="15"/>
  <c r="FRM21" i="15"/>
  <c r="FRN21" i="15"/>
  <c r="FRO21" i="15"/>
  <c r="FRP21" i="15"/>
  <c r="FRQ21" i="15"/>
  <c r="FRR21" i="15"/>
  <c r="FRS21" i="15"/>
  <c r="FRT21" i="15"/>
  <c r="FRU21" i="15"/>
  <c r="FRV21" i="15"/>
  <c r="FRW21" i="15"/>
  <c r="FRX21" i="15"/>
  <c r="FRY21" i="15"/>
  <c r="FRZ21" i="15"/>
  <c r="FSA21" i="15"/>
  <c r="FSB21" i="15"/>
  <c r="FSC21" i="15"/>
  <c r="FSD21" i="15"/>
  <c r="FSE21" i="15"/>
  <c r="FSF21" i="15"/>
  <c r="FSG21" i="15"/>
  <c r="FSH21" i="15"/>
  <c r="FSI21" i="15"/>
  <c r="FSJ21" i="15"/>
  <c r="FSK21" i="15"/>
  <c r="FSL21" i="15"/>
  <c r="FSM21" i="15"/>
  <c r="FSN21" i="15"/>
  <c r="FSO21" i="15"/>
  <c r="FSP21" i="15"/>
  <c r="FSQ21" i="15"/>
  <c r="FSR21" i="15"/>
  <c r="FSS21" i="15"/>
  <c r="FST21" i="15"/>
  <c r="FSU21" i="15"/>
  <c r="FSV21" i="15"/>
  <c r="FSW21" i="15"/>
  <c r="FSX21" i="15"/>
  <c r="FSY21" i="15"/>
  <c r="FSZ21" i="15"/>
  <c r="FTA21" i="15"/>
  <c r="FTB21" i="15"/>
  <c r="FTC21" i="15"/>
  <c r="FTD21" i="15"/>
  <c r="FTE21" i="15"/>
  <c r="FTF21" i="15"/>
  <c r="FTG21" i="15"/>
  <c r="FTH21" i="15"/>
  <c r="FTI21" i="15"/>
  <c r="FTJ21" i="15"/>
  <c r="FTK21" i="15"/>
  <c r="FTL21" i="15"/>
  <c r="FTM21" i="15"/>
  <c r="FTN21" i="15"/>
  <c r="FTO21" i="15"/>
  <c r="FTP21" i="15"/>
  <c r="FTQ21" i="15"/>
  <c r="FTR21" i="15"/>
  <c r="FTS21" i="15"/>
  <c r="FTT21" i="15"/>
  <c r="FTU21" i="15"/>
  <c r="FTV21" i="15"/>
  <c r="FTW21" i="15"/>
  <c r="FTX21" i="15"/>
  <c r="FTY21" i="15"/>
  <c r="FTZ21" i="15"/>
  <c r="FUA21" i="15"/>
  <c r="FUB21" i="15"/>
  <c r="FUC21" i="15"/>
  <c r="FUD21" i="15"/>
  <c r="FUE21" i="15"/>
  <c r="FUF21" i="15"/>
  <c r="FUG21" i="15"/>
  <c r="FUH21" i="15"/>
  <c r="FUI21" i="15"/>
  <c r="FUJ21" i="15"/>
  <c r="FUK21" i="15"/>
  <c r="FUL21" i="15"/>
  <c r="FUM21" i="15"/>
  <c r="FUN21" i="15"/>
  <c r="FUO21" i="15"/>
  <c r="FUP21" i="15"/>
  <c r="FUQ21" i="15"/>
  <c r="FUR21" i="15"/>
  <c r="FUS21" i="15"/>
  <c r="FUT21" i="15"/>
  <c r="FUU21" i="15"/>
  <c r="FUV21" i="15"/>
  <c r="FUW21" i="15"/>
  <c r="FUX21" i="15"/>
  <c r="FUY21" i="15"/>
  <c r="FUZ21" i="15"/>
  <c r="FVA21" i="15"/>
  <c r="FVB21" i="15"/>
  <c r="FVC21" i="15"/>
  <c r="FVD21" i="15"/>
  <c r="FVE21" i="15"/>
  <c r="FVF21" i="15"/>
  <c r="FVG21" i="15"/>
  <c r="FVH21" i="15"/>
  <c r="FVI21" i="15"/>
  <c r="FVJ21" i="15"/>
  <c r="FVK21" i="15"/>
  <c r="FVL21" i="15"/>
  <c r="FVM21" i="15"/>
  <c r="FVN21" i="15"/>
  <c r="FVO21" i="15"/>
  <c r="FVP21" i="15"/>
  <c r="FVQ21" i="15"/>
  <c r="FVR21" i="15"/>
  <c r="FVS21" i="15"/>
  <c r="FVT21" i="15"/>
  <c r="FVU21" i="15"/>
  <c r="FVV21" i="15"/>
  <c r="FVW21" i="15"/>
  <c r="FVX21" i="15"/>
  <c r="FVY21" i="15"/>
  <c r="FVZ21" i="15"/>
  <c r="FWA21" i="15"/>
  <c r="FWB21" i="15"/>
  <c r="FWC21" i="15"/>
  <c r="FWD21" i="15"/>
  <c r="FWE21" i="15"/>
  <c r="FWF21" i="15"/>
  <c r="FWG21" i="15"/>
  <c r="FWH21" i="15"/>
  <c r="FWI21" i="15"/>
  <c r="FWJ21" i="15"/>
  <c r="FWK21" i="15"/>
  <c r="FWL21" i="15"/>
  <c r="FWM21" i="15"/>
  <c r="FWN21" i="15"/>
  <c r="FWO21" i="15"/>
  <c r="FWP21" i="15"/>
  <c r="FWQ21" i="15"/>
  <c r="FWR21" i="15"/>
  <c r="FWS21" i="15"/>
  <c r="FWT21" i="15"/>
  <c r="FWU21" i="15"/>
  <c r="FWV21" i="15"/>
  <c r="FWW21" i="15"/>
  <c r="FWX21" i="15"/>
  <c r="FWY21" i="15"/>
  <c r="FWZ21" i="15"/>
  <c r="FXA21" i="15"/>
  <c r="FXB21" i="15"/>
  <c r="FXC21" i="15"/>
  <c r="FXD21" i="15"/>
  <c r="FXE21" i="15"/>
  <c r="FXF21" i="15"/>
  <c r="FXG21" i="15"/>
  <c r="FXH21" i="15"/>
  <c r="FXI21" i="15"/>
  <c r="FXJ21" i="15"/>
  <c r="FXK21" i="15"/>
  <c r="FXL21" i="15"/>
  <c r="FXM21" i="15"/>
  <c r="FXN21" i="15"/>
  <c r="FXO21" i="15"/>
  <c r="FXP21" i="15"/>
  <c r="FXQ21" i="15"/>
  <c r="FXR21" i="15"/>
  <c r="FXS21" i="15"/>
  <c r="FXT21" i="15"/>
  <c r="FXU21" i="15"/>
  <c r="FXV21" i="15"/>
  <c r="FXW21" i="15"/>
  <c r="FXX21" i="15"/>
  <c r="FXY21" i="15"/>
  <c r="FXZ21" i="15"/>
  <c r="FYA21" i="15"/>
  <c r="FYB21" i="15"/>
  <c r="FYC21" i="15"/>
  <c r="FYD21" i="15"/>
  <c r="FYE21" i="15"/>
  <c r="FYF21" i="15"/>
  <c r="FYG21" i="15"/>
  <c r="FYH21" i="15"/>
  <c r="FYI21" i="15"/>
  <c r="FYJ21" i="15"/>
  <c r="FYK21" i="15"/>
  <c r="FYL21" i="15"/>
  <c r="FYM21" i="15"/>
  <c r="FYN21" i="15"/>
  <c r="FYO21" i="15"/>
  <c r="FYP21" i="15"/>
  <c r="FYQ21" i="15"/>
  <c r="FYR21" i="15"/>
  <c r="FYS21" i="15"/>
  <c r="FYT21" i="15"/>
  <c r="FYU21" i="15"/>
  <c r="FYV21" i="15"/>
  <c r="FYW21" i="15"/>
  <c r="FYX21" i="15"/>
  <c r="FYY21" i="15"/>
  <c r="FYZ21" i="15"/>
  <c r="FZA21" i="15"/>
  <c r="FZB21" i="15"/>
  <c r="FZC21" i="15"/>
  <c r="FZD21" i="15"/>
  <c r="FZE21" i="15"/>
  <c r="FZF21" i="15"/>
  <c r="FZG21" i="15"/>
  <c r="FZH21" i="15"/>
  <c r="FZI21" i="15"/>
  <c r="FZJ21" i="15"/>
  <c r="FZK21" i="15"/>
  <c r="FZL21" i="15"/>
  <c r="FZM21" i="15"/>
  <c r="FZN21" i="15"/>
  <c r="FZO21" i="15"/>
  <c r="FZP21" i="15"/>
  <c r="FZQ21" i="15"/>
  <c r="FZR21" i="15"/>
  <c r="FZS21" i="15"/>
  <c r="FZT21" i="15"/>
  <c r="FZU21" i="15"/>
  <c r="FZV21" i="15"/>
  <c r="FZW21" i="15"/>
  <c r="FZX21" i="15"/>
  <c r="FZY21" i="15"/>
  <c r="FZZ21" i="15"/>
  <c r="GAA21" i="15"/>
  <c r="GAB21" i="15"/>
  <c r="GAC21" i="15"/>
  <c r="GAD21" i="15"/>
  <c r="GAE21" i="15"/>
  <c r="GAF21" i="15"/>
  <c r="GAG21" i="15"/>
  <c r="GAH21" i="15"/>
  <c r="GAI21" i="15"/>
  <c r="GAJ21" i="15"/>
  <c r="GAK21" i="15"/>
  <c r="GAL21" i="15"/>
  <c r="GAM21" i="15"/>
  <c r="GAN21" i="15"/>
  <c r="GAO21" i="15"/>
  <c r="GAP21" i="15"/>
  <c r="GAQ21" i="15"/>
  <c r="GAR21" i="15"/>
  <c r="GAS21" i="15"/>
  <c r="GAT21" i="15"/>
  <c r="GAU21" i="15"/>
  <c r="GAV21" i="15"/>
  <c r="GAW21" i="15"/>
  <c r="GAX21" i="15"/>
  <c r="GAY21" i="15"/>
  <c r="GAZ21" i="15"/>
  <c r="GBA21" i="15"/>
  <c r="GBB21" i="15"/>
  <c r="GBC21" i="15"/>
  <c r="GBD21" i="15"/>
  <c r="GBE21" i="15"/>
  <c r="GBF21" i="15"/>
  <c r="GBG21" i="15"/>
  <c r="GBH21" i="15"/>
  <c r="GBI21" i="15"/>
  <c r="GBJ21" i="15"/>
  <c r="GBK21" i="15"/>
  <c r="GBL21" i="15"/>
  <c r="GBM21" i="15"/>
  <c r="GBN21" i="15"/>
  <c r="GBO21" i="15"/>
  <c r="GBP21" i="15"/>
  <c r="GBQ21" i="15"/>
  <c r="GBR21" i="15"/>
  <c r="GBS21" i="15"/>
  <c r="GBT21" i="15"/>
  <c r="GBU21" i="15"/>
  <c r="GBV21" i="15"/>
  <c r="GBW21" i="15"/>
  <c r="GBX21" i="15"/>
  <c r="GBY21" i="15"/>
  <c r="GBZ21" i="15"/>
  <c r="GCA21" i="15"/>
  <c r="GCB21" i="15"/>
  <c r="GCC21" i="15"/>
  <c r="GCD21" i="15"/>
  <c r="GCE21" i="15"/>
  <c r="GCF21" i="15"/>
  <c r="GCG21" i="15"/>
  <c r="GCH21" i="15"/>
  <c r="GCI21" i="15"/>
  <c r="GCJ21" i="15"/>
  <c r="GCK21" i="15"/>
  <c r="GCL21" i="15"/>
  <c r="GCM21" i="15"/>
  <c r="GCN21" i="15"/>
  <c r="GCO21" i="15"/>
  <c r="GCP21" i="15"/>
  <c r="GCQ21" i="15"/>
  <c r="GCR21" i="15"/>
  <c r="GCS21" i="15"/>
  <c r="GCT21" i="15"/>
  <c r="GCU21" i="15"/>
  <c r="GCV21" i="15"/>
  <c r="GCW21" i="15"/>
  <c r="GCX21" i="15"/>
  <c r="GCY21" i="15"/>
  <c r="GCZ21" i="15"/>
  <c r="GDA21" i="15"/>
  <c r="GDB21" i="15"/>
  <c r="GDC21" i="15"/>
  <c r="GDD21" i="15"/>
  <c r="GDE21" i="15"/>
  <c r="GDF21" i="15"/>
  <c r="GDG21" i="15"/>
  <c r="GDH21" i="15"/>
  <c r="GDI21" i="15"/>
  <c r="GDJ21" i="15"/>
  <c r="GDK21" i="15"/>
  <c r="GDL21" i="15"/>
  <c r="GDM21" i="15"/>
  <c r="GDN21" i="15"/>
  <c r="GDO21" i="15"/>
  <c r="GDP21" i="15"/>
  <c r="GDQ21" i="15"/>
  <c r="GDR21" i="15"/>
  <c r="GDS21" i="15"/>
  <c r="GDT21" i="15"/>
  <c r="GDU21" i="15"/>
  <c r="GDV21" i="15"/>
  <c r="GDW21" i="15"/>
  <c r="GDX21" i="15"/>
  <c r="GDY21" i="15"/>
  <c r="GDZ21" i="15"/>
  <c r="GEA21" i="15"/>
  <c r="GEB21" i="15"/>
  <c r="GEC21" i="15"/>
  <c r="GED21" i="15"/>
  <c r="GEE21" i="15"/>
  <c r="GEF21" i="15"/>
  <c r="GEG21" i="15"/>
  <c r="GEH21" i="15"/>
  <c r="GEI21" i="15"/>
  <c r="GEJ21" i="15"/>
  <c r="GEK21" i="15"/>
  <c r="GEL21" i="15"/>
  <c r="GEM21" i="15"/>
  <c r="GEN21" i="15"/>
  <c r="GEO21" i="15"/>
  <c r="GEP21" i="15"/>
  <c r="GEQ21" i="15"/>
  <c r="GER21" i="15"/>
  <c r="GES21" i="15"/>
  <c r="GET21" i="15"/>
  <c r="GEU21" i="15"/>
  <c r="GEV21" i="15"/>
  <c r="GEW21" i="15"/>
  <c r="GEX21" i="15"/>
  <c r="GEY21" i="15"/>
  <c r="GEZ21" i="15"/>
  <c r="GFA21" i="15"/>
  <c r="GFB21" i="15"/>
  <c r="GFC21" i="15"/>
  <c r="GFD21" i="15"/>
  <c r="GFE21" i="15"/>
  <c r="GFF21" i="15"/>
  <c r="GFG21" i="15"/>
  <c r="GFH21" i="15"/>
  <c r="GFI21" i="15"/>
  <c r="GFJ21" i="15"/>
  <c r="GFK21" i="15"/>
  <c r="GFL21" i="15"/>
  <c r="GFM21" i="15"/>
  <c r="GFN21" i="15"/>
  <c r="GFO21" i="15"/>
  <c r="GFP21" i="15"/>
  <c r="GFQ21" i="15"/>
  <c r="GFR21" i="15"/>
  <c r="GFS21" i="15"/>
  <c r="GFT21" i="15"/>
  <c r="GFU21" i="15"/>
  <c r="GFV21" i="15"/>
  <c r="GFW21" i="15"/>
  <c r="GFX21" i="15"/>
  <c r="GFY21" i="15"/>
  <c r="GFZ21" i="15"/>
  <c r="GGA21" i="15"/>
  <c r="GGB21" i="15"/>
  <c r="GGC21" i="15"/>
  <c r="GGD21" i="15"/>
  <c r="GGE21" i="15"/>
  <c r="GGF21" i="15"/>
  <c r="GGG21" i="15"/>
  <c r="GGH21" i="15"/>
  <c r="GGI21" i="15"/>
  <c r="GGJ21" i="15"/>
  <c r="GGK21" i="15"/>
  <c r="GGL21" i="15"/>
  <c r="GGM21" i="15"/>
  <c r="GGN21" i="15"/>
  <c r="GGO21" i="15"/>
  <c r="GGP21" i="15"/>
  <c r="GGQ21" i="15"/>
  <c r="GGR21" i="15"/>
  <c r="GGS21" i="15"/>
  <c r="GGT21" i="15"/>
  <c r="GGU21" i="15"/>
  <c r="GGV21" i="15"/>
  <c r="GGW21" i="15"/>
  <c r="GGX21" i="15"/>
  <c r="GGY21" i="15"/>
  <c r="GGZ21" i="15"/>
  <c r="GHA21" i="15"/>
  <c r="GHB21" i="15"/>
  <c r="GHC21" i="15"/>
  <c r="GHD21" i="15"/>
  <c r="GHE21" i="15"/>
  <c r="GHF21" i="15"/>
  <c r="GHG21" i="15"/>
  <c r="GHH21" i="15"/>
  <c r="GHI21" i="15"/>
  <c r="GHJ21" i="15"/>
  <c r="GHK21" i="15"/>
  <c r="GHL21" i="15"/>
  <c r="GHM21" i="15"/>
  <c r="GHN21" i="15"/>
  <c r="GHO21" i="15"/>
  <c r="GHP21" i="15"/>
  <c r="GHQ21" i="15"/>
  <c r="GHR21" i="15"/>
  <c r="GHS21" i="15"/>
  <c r="GHT21" i="15"/>
  <c r="GHU21" i="15"/>
  <c r="GHV21" i="15"/>
  <c r="GHW21" i="15"/>
  <c r="GHX21" i="15"/>
  <c r="GHY21" i="15"/>
  <c r="GHZ21" i="15"/>
  <c r="GIA21" i="15"/>
  <c r="GIB21" i="15"/>
  <c r="GIC21" i="15"/>
  <c r="GID21" i="15"/>
  <c r="GIE21" i="15"/>
  <c r="GIF21" i="15"/>
  <c r="GIG21" i="15"/>
  <c r="GIH21" i="15"/>
  <c r="GII21" i="15"/>
  <c r="GIJ21" i="15"/>
  <c r="GIK21" i="15"/>
  <c r="GIL21" i="15"/>
  <c r="GIM21" i="15"/>
  <c r="GIN21" i="15"/>
  <c r="GIO21" i="15"/>
  <c r="GIP21" i="15"/>
  <c r="GIQ21" i="15"/>
  <c r="GIR21" i="15"/>
  <c r="GIS21" i="15"/>
  <c r="GIT21" i="15"/>
  <c r="GIU21" i="15"/>
  <c r="GIV21" i="15"/>
  <c r="GIW21" i="15"/>
  <c r="GIX21" i="15"/>
  <c r="GIY21" i="15"/>
  <c r="GIZ21" i="15"/>
  <c r="GJA21" i="15"/>
  <c r="GJB21" i="15"/>
  <c r="GJC21" i="15"/>
  <c r="GJD21" i="15"/>
  <c r="GJE21" i="15"/>
  <c r="GJF21" i="15"/>
  <c r="GJG21" i="15"/>
  <c r="GJH21" i="15"/>
  <c r="GJI21" i="15"/>
  <c r="GJJ21" i="15"/>
  <c r="GJK21" i="15"/>
  <c r="GJL21" i="15"/>
  <c r="GJM21" i="15"/>
  <c r="GJN21" i="15"/>
  <c r="GJO21" i="15"/>
  <c r="GJP21" i="15"/>
  <c r="GJQ21" i="15"/>
  <c r="GJR21" i="15"/>
  <c r="GJS21" i="15"/>
  <c r="GJT21" i="15"/>
  <c r="GJU21" i="15"/>
  <c r="GJV21" i="15"/>
  <c r="GJW21" i="15"/>
  <c r="GJX21" i="15"/>
  <c r="GJY21" i="15"/>
  <c r="GJZ21" i="15"/>
  <c r="GKA21" i="15"/>
  <c r="GKB21" i="15"/>
  <c r="GKC21" i="15"/>
  <c r="GKD21" i="15"/>
  <c r="GKE21" i="15"/>
  <c r="GKF21" i="15"/>
  <c r="GKG21" i="15"/>
  <c r="GKH21" i="15"/>
  <c r="GKI21" i="15"/>
  <c r="GKJ21" i="15"/>
  <c r="GKK21" i="15"/>
  <c r="GKL21" i="15"/>
  <c r="GKM21" i="15"/>
  <c r="GKN21" i="15"/>
  <c r="GKO21" i="15"/>
  <c r="GKP21" i="15"/>
  <c r="GKQ21" i="15"/>
  <c r="GKR21" i="15"/>
  <c r="GKS21" i="15"/>
  <c r="GKT21" i="15"/>
  <c r="GKU21" i="15"/>
  <c r="GKV21" i="15"/>
  <c r="GKW21" i="15"/>
  <c r="GKX21" i="15"/>
  <c r="GKY21" i="15"/>
  <c r="GKZ21" i="15"/>
  <c r="GLA21" i="15"/>
  <c r="GLB21" i="15"/>
  <c r="GLC21" i="15"/>
  <c r="GLD21" i="15"/>
  <c r="GLE21" i="15"/>
  <c r="GLF21" i="15"/>
  <c r="GLG21" i="15"/>
  <c r="GLH21" i="15"/>
  <c r="GLI21" i="15"/>
  <c r="GLJ21" i="15"/>
  <c r="GLK21" i="15"/>
  <c r="GLL21" i="15"/>
  <c r="GLM21" i="15"/>
  <c r="GLN21" i="15"/>
  <c r="GLO21" i="15"/>
  <c r="GLP21" i="15"/>
  <c r="GLQ21" i="15"/>
  <c r="GLR21" i="15"/>
  <c r="GLS21" i="15"/>
  <c r="GLT21" i="15"/>
  <c r="GLU21" i="15"/>
  <c r="GLV21" i="15"/>
  <c r="GLW21" i="15"/>
  <c r="GLX21" i="15"/>
  <c r="GLY21" i="15"/>
  <c r="GLZ21" i="15"/>
  <c r="GMA21" i="15"/>
  <c r="GMB21" i="15"/>
  <c r="GMC21" i="15"/>
  <c r="GMD21" i="15"/>
  <c r="GME21" i="15"/>
  <c r="GMF21" i="15"/>
  <c r="GMG21" i="15"/>
  <c r="GMH21" i="15"/>
  <c r="GMI21" i="15"/>
  <c r="GMJ21" i="15"/>
  <c r="GMK21" i="15"/>
  <c r="GML21" i="15"/>
  <c r="GMM21" i="15"/>
  <c r="GMN21" i="15"/>
  <c r="GMO21" i="15"/>
  <c r="GMP21" i="15"/>
  <c r="GMQ21" i="15"/>
  <c r="GMR21" i="15"/>
  <c r="GMS21" i="15"/>
  <c r="GMT21" i="15"/>
  <c r="GMU21" i="15"/>
  <c r="GMV21" i="15"/>
  <c r="GMW21" i="15"/>
  <c r="GMX21" i="15"/>
  <c r="GMY21" i="15"/>
  <c r="GMZ21" i="15"/>
  <c r="GNA21" i="15"/>
  <c r="GNB21" i="15"/>
  <c r="GNC21" i="15"/>
  <c r="GND21" i="15"/>
  <c r="GNE21" i="15"/>
  <c r="GNF21" i="15"/>
  <c r="GNG21" i="15"/>
  <c r="GNH21" i="15"/>
  <c r="GNI21" i="15"/>
  <c r="GNJ21" i="15"/>
  <c r="GNK21" i="15"/>
  <c r="GNL21" i="15"/>
  <c r="GNM21" i="15"/>
  <c r="GNN21" i="15"/>
  <c r="GNO21" i="15"/>
  <c r="GNP21" i="15"/>
  <c r="GNQ21" i="15"/>
  <c r="GNR21" i="15"/>
  <c r="GNS21" i="15"/>
  <c r="GNT21" i="15"/>
  <c r="GNU21" i="15"/>
  <c r="GNV21" i="15"/>
  <c r="GNW21" i="15"/>
  <c r="GNX21" i="15"/>
  <c r="GNY21" i="15"/>
  <c r="GNZ21" i="15"/>
  <c r="GOA21" i="15"/>
  <c r="GOB21" i="15"/>
  <c r="GOC21" i="15"/>
  <c r="GOD21" i="15"/>
  <c r="GOE21" i="15"/>
  <c r="GOF21" i="15"/>
  <c r="GOG21" i="15"/>
  <c r="GOH21" i="15"/>
  <c r="GOI21" i="15"/>
  <c r="GOJ21" i="15"/>
  <c r="GOK21" i="15"/>
  <c r="GOL21" i="15"/>
  <c r="GOM21" i="15"/>
  <c r="GON21" i="15"/>
  <c r="GOO21" i="15"/>
  <c r="GOP21" i="15"/>
  <c r="GOQ21" i="15"/>
  <c r="GOR21" i="15"/>
  <c r="GOS21" i="15"/>
  <c r="GOT21" i="15"/>
  <c r="GOU21" i="15"/>
  <c r="GOV21" i="15"/>
  <c r="GOW21" i="15"/>
  <c r="GOX21" i="15"/>
  <c r="GOY21" i="15"/>
  <c r="GOZ21" i="15"/>
  <c r="GPA21" i="15"/>
  <c r="GPB21" i="15"/>
  <c r="GPC21" i="15"/>
  <c r="GPD21" i="15"/>
  <c r="GPE21" i="15"/>
  <c r="GPF21" i="15"/>
  <c r="GPG21" i="15"/>
  <c r="GPH21" i="15"/>
  <c r="GPI21" i="15"/>
  <c r="GPJ21" i="15"/>
  <c r="GPK21" i="15"/>
  <c r="GPL21" i="15"/>
  <c r="GPM21" i="15"/>
  <c r="GPN21" i="15"/>
  <c r="GPO21" i="15"/>
  <c r="GPP21" i="15"/>
  <c r="GPQ21" i="15"/>
  <c r="GPR21" i="15"/>
  <c r="GPS21" i="15"/>
  <c r="GPT21" i="15"/>
  <c r="GPU21" i="15"/>
  <c r="GPV21" i="15"/>
  <c r="GPW21" i="15"/>
  <c r="GPX21" i="15"/>
  <c r="GPY21" i="15"/>
  <c r="GPZ21" i="15"/>
  <c r="GQA21" i="15"/>
  <c r="GQB21" i="15"/>
  <c r="GQC21" i="15"/>
  <c r="GQD21" i="15"/>
  <c r="GQE21" i="15"/>
  <c r="GQF21" i="15"/>
  <c r="GQG21" i="15"/>
  <c r="GQH21" i="15"/>
  <c r="GQI21" i="15"/>
  <c r="GQJ21" i="15"/>
  <c r="GQK21" i="15"/>
  <c r="GQL21" i="15"/>
  <c r="GQM21" i="15"/>
  <c r="GQN21" i="15"/>
  <c r="GQO21" i="15"/>
  <c r="GQP21" i="15"/>
  <c r="GQQ21" i="15"/>
  <c r="GQR21" i="15"/>
  <c r="GQS21" i="15"/>
  <c r="GQT21" i="15"/>
  <c r="GQU21" i="15"/>
  <c r="GQV21" i="15"/>
  <c r="GQW21" i="15"/>
  <c r="GQX21" i="15"/>
  <c r="GQY21" i="15"/>
  <c r="GQZ21" i="15"/>
  <c r="GRA21" i="15"/>
  <c r="GRB21" i="15"/>
  <c r="GRC21" i="15"/>
  <c r="GRD21" i="15"/>
  <c r="GRE21" i="15"/>
  <c r="GRF21" i="15"/>
  <c r="GRG21" i="15"/>
  <c r="GRH21" i="15"/>
  <c r="GRI21" i="15"/>
  <c r="GRJ21" i="15"/>
  <c r="GRK21" i="15"/>
  <c r="GRL21" i="15"/>
  <c r="GRM21" i="15"/>
  <c r="GRN21" i="15"/>
  <c r="GRO21" i="15"/>
  <c r="GRP21" i="15"/>
  <c r="GRQ21" i="15"/>
  <c r="GRR21" i="15"/>
  <c r="GRS21" i="15"/>
  <c r="GRT21" i="15"/>
  <c r="GRU21" i="15"/>
  <c r="GRV21" i="15"/>
  <c r="GRW21" i="15"/>
  <c r="GRX21" i="15"/>
  <c r="GRY21" i="15"/>
  <c r="GRZ21" i="15"/>
  <c r="GSA21" i="15"/>
  <c r="GSB21" i="15"/>
  <c r="GSC21" i="15"/>
  <c r="GSD21" i="15"/>
  <c r="GSE21" i="15"/>
  <c r="GSF21" i="15"/>
  <c r="GSG21" i="15"/>
  <c r="GSH21" i="15"/>
  <c r="GSI21" i="15"/>
  <c r="GSJ21" i="15"/>
  <c r="GSK21" i="15"/>
  <c r="GSL21" i="15"/>
  <c r="GSM21" i="15"/>
  <c r="GSN21" i="15"/>
  <c r="GSO21" i="15"/>
  <c r="GSP21" i="15"/>
  <c r="GSQ21" i="15"/>
  <c r="GSR21" i="15"/>
  <c r="GSS21" i="15"/>
  <c r="GST21" i="15"/>
  <c r="GSU21" i="15"/>
  <c r="GSV21" i="15"/>
  <c r="GSW21" i="15"/>
  <c r="GSX21" i="15"/>
  <c r="GSY21" i="15"/>
  <c r="GSZ21" i="15"/>
  <c r="GTA21" i="15"/>
  <c r="GTB21" i="15"/>
  <c r="GTC21" i="15"/>
  <c r="GTD21" i="15"/>
  <c r="GTE21" i="15"/>
  <c r="GTF21" i="15"/>
  <c r="GTG21" i="15"/>
  <c r="GTH21" i="15"/>
  <c r="GTI21" i="15"/>
  <c r="GTJ21" i="15"/>
  <c r="GTK21" i="15"/>
  <c r="GTL21" i="15"/>
  <c r="GTM21" i="15"/>
  <c r="GTN21" i="15"/>
  <c r="GTO21" i="15"/>
  <c r="GTP21" i="15"/>
  <c r="GTQ21" i="15"/>
  <c r="GTR21" i="15"/>
  <c r="GTS21" i="15"/>
  <c r="GTT21" i="15"/>
  <c r="GTU21" i="15"/>
  <c r="GTV21" i="15"/>
  <c r="GTW21" i="15"/>
  <c r="GTX21" i="15"/>
  <c r="GTY21" i="15"/>
  <c r="GTZ21" i="15"/>
  <c r="GUA21" i="15"/>
  <c r="GUB21" i="15"/>
  <c r="GUC21" i="15"/>
  <c r="GUD21" i="15"/>
  <c r="GUE21" i="15"/>
  <c r="GUF21" i="15"/>
  <c r="GUG21" i="15"/>
  <c r="GUH21" i="15"/>
  <c r="GUI21" i="15"/>
  <c r="GUJ21" i="15"/>
  <c r="GUK21" i="15"/>
  <c r="GUL21" i="15"/>
  <c r="GUM21" i="15"/>
  <c r="GUN21" i="15"/>
  <c r="GUO21" i="15"/>
  <c r="GUP21" i="15"/>
  <c r="GUQ21" i="15"/>
  <c r="GUR21" i="15"/>
  <c r="GUS21" i="15"/>
  <c r="GUT21" i="15"/>
  <c r="GUU21" i="15"/>
  <c r="GUV21" i="15"/>
  <c r="GUW21" i="15"/>
  <c r="GUX21" i="15"/>
  <c r="GUY21" i="15"/>
  <c r="GUZ21" i="15"/>
  <c r="GVA21" i="15"/>
  <c r="GVB21" i="15"/>
  <c r="GVC21" i="15"/>
  <c r="GVD21" i="15"/>
  <c r="GVE21" i="15"/>
  <c r="GVF21" i="15"/>
  <c r="GVG21" i="15"/>
  <c r="GVH21" i="15"/>
  <c r="GVI21" i="15"/>
  <c r="GVJ21" i="15"/>
  <c r="GVK21" i="15"/>
  <c r="GVL21" i="15"/>
  <c r="GVM21" i="15"/>
  <c r="GVN21" i="15"/>
  <c r="GVO21" i="15"/>
  <c r="GVP21" i="15"/>
  <c r="GVQ21" i="15"/>
  <c r="GVR21" i="15"/>
  <c r="GVS21" i="15"/>
  <c r="GVT21" i="15"/>
  <c r="GVU21" i="15"/>
  <c r="GVV21" i="15"/>
  <c r="GVW21" i="15"/>
  <c r="GVX21" i="15"/>
  <c r="GVY21" i="15"/>
  <c r="GVZ21" i="15"/>
  <c r="GWA21" i="15"/>
  <c r="GWB21" i="15"/>
  <c r="GWC21" i="15"/>
  <c r="GWD21" i="15"/>
  <c r="GWE21" i="15"/>
  <c r="GWF21" i="15"/>
  <c r="GWG21" i="15"/>
  <c r="GWH21" i="15"/>
  <c r="GWI21" i="15"/>
  <c r="GWJ21" i="15"/>
  <c r="GWK21" i="15"/>
  <c r="GWL21" i="15"/>
  <c r="GWM21" i="15"/>
  <c r="GWN21" i="15"/>
  <c r="GWO21" i="15"/>
  <c r="GWP21" i="15"/>
  <c r="GWQ21" i="15"/>
  <c r="GWR21" i="15"/>
  <c r="GWS21" i="15"/>
  <c r="GWT21" i="15"/>
  <c r="GWU21" i="15"/>
  <c r="GWV21" i="15"/>
  <c r="GWW21" i="15"/>
  <c r="GWX21" i="15"/>
  <c r="GWY21" i="15"/>
  <c r="GWZ21" i="15"/>
  <c r="GXA21" i="15"/>
  <c r="GXB21" i="15"/>
  <c r="GXC21" i="15"/>
  <c r="GXD21" i="15"/>
  <c r="GXE21" i="15"/>
  <c r="GXF21" i="15"/>
  <c r="GXG21" i="15"/>
  <c r="GXH21" i="15"/>
  <c r="GXI21" i="15"/>
  <c r="GXJ21" i="15"/>
  <c r="GXK21" i="15"/>
  <c r="GXL21" i="15"/>
  <c r="GXM21" i="15"/>
  <c r="GXN21" i="15"/>
  <c r="GXO21" i="15"/>
  <c r="GXP21" i="15"/>
  <c r="GXQ21" i="15"/>
  <c r="GXR21" i="15"/>
  <c r="GXS21" i="15"/>
  <c r="GXT21" i="15"/>
  <c r="GXU21" i="15"/>
  <c r="GXV21" i="15"/>
  <c r="GXW21" i="15"/>
  <c r="GXX21" i="15"/>
  <c r="GXY21" i="15"/>
  <c r="GXZ21" i="15"/>
  <c r="GYA21" i="15"/>
  <c r="GYB21" i="15"/>
  <c r="GYC21" i="15"/>
  <c r="GYD21" i="15"/>
  <c r="GYE21" i="15"/>
  <c r="GYF21" i="15"/>
  <c r="GYG21" i="15"/>
  <c r="GYH21" i="15"/>
  <c r="GYI21" i="15"/>
  <c r="GYJ21" i="15"/>
  <c r="GYK21" i="15"/>
  <c r="GYL21" i="15"/>
  <c r="GYM21" i="15"/>
  <c r="GYN21" i="15"/>
  <c r="GYO21" i="15"/>
  <c r="GYP21" i="15"/>
  <c r="GYQ21" i="15"/>
  <c r="GYR21" i="15"/>
  <c r="GYS21" i="15"/>
  <c r="GYT21" i="15"/>
  <c r="GYU21" i="15"/>
  <c r="GYV21" i="15"/>
  <c r="GYW21" i="15"/>
  <c r="GYX21" i="15"/>
  <c r="GYY21" i="15"/>
  <c r="GYZ21" i="15"/>
  <c r="GZA21" i="15"/>
  <c r="GZB21" i="15"/>
  <c r="GZC21" i="15"/>
  <c r="GZD21" i="15"/>
  <c r="GZE21" i="15"/>
  <c r="GZF21" i="15"/>
  <c r="GZG21" i="15"/>
  <c r="GZH21" i="15"/>
  <c r="GZI21" i="15"/>
  <c r="GZJ21" i="15"/>
  <c r="GZK21" i="15"/>
  <c r="GZL21" i="15"/>
  <c r="GZM21" i="15"/>
  <c r="GZN21" i="15"/>
  <c r="GZO21" i="15"/>
  <c r="GZP21" i="15"/>
  <c r="GZQ21" i="15"/>
  <c r="GZR21" i="15"/>
  <c r="GZS21" i="15"/>
  <c r="GZT21" i="15"/>
  <c r="GZU21" i="15"/>
  <c r="GZV21" i="15"/>
  <c r="GZW21" i="15"/>
  <c r="GZX21" i="15"/>
  <c r="GZY21" i="15"/>
  <c r="GZZ21" i="15"/>
  <c r="HAA21" i="15"/>
  <c r="HAB21" i="15"/>
  <c r="HAC21" i="15"/>
  <c r="HAD21" i="15"/>
  <c r="HAE21" i="15"/>
  <c r="HAF21" i="15"/>
  <c r="HAG21" i="15"/>
  <c r="HAH21" i="15"/>
  <c r="HAI21" i="15"/>
  <c r="HAJ21" i="15"/>
  <c r="HAK21" i="15"/>
  <c r="HAL21" i="15"/>
  <c r="HAM21" i="15"/>
  <c r="HAN21" i="15"/>
  <c r="HAO21" i="15"/>
  <c r="HAP21" i="15"/>
  <c r="HAQ21" i="15"/>
  <c r="HAR21" i="15"/>
  <c r="HAS21" i="15"/>
  <c r="HAT21" i="15"/>
  <c r="HAU21" i="15"/>
  <c r="HAV21" i="15"/>
  <c r="HAW21" i="15"/>
  <c r="HAX21" i="15"/>
  <c r="HAY21" i="15"/>
  <c r="HAZ21" i="15"/>
  <c r="HBA21" i="15"/>
  <c r="HBB21" i="15"/>
  <c r="HBC21" i="15"/>
  <c r="HBD21" i="15"/>
  <c r="HBE21" i="15"/>
  <c r="HBF21" i="15"/>
  <c r="HBG21" i="15"/>
  <c r="HBH21" i="15"/>
  <c r="HBI21" i="15"/>
  <c r="HBJ21" i="15"/>
  <c r="HBK21" i="15"/>
  <c r="HBL21" i="15"/>
  <c r="HBM21" i="15"/>
  <c r="HBN21" i="15"/>
  <c r="HBO21" i="15"/>
  <c r="HBP21" i="15"/>
  <c r="HBQ21" i="15"/>
  <c r="HBR21" i="15"/>
  <c r="HBS21" i="15"/>
  <c r="HBT21" i="15"/>
  <c r="HBU21" i="15"/>
  <c r="HBV21" i="15"/>
  <c r="HBW21" i="15"/>
  <c r="HBX21" i="15"/>
  <c r="HBY21" i="15"/>
  <c r="HBZ21" i="15"/>
  <c r="HCA21" i="15"/>
  <c r="HCB21" i="15"/>
  <c r="HCC21" i="15"/>
  <c r="HCD21" i="15"/>
  <c r="HCE21" i="15"/>
  <c r="HCF21" i="15"/>
  <c r="HCG21" i="15"/>
  <c r="HCH21" i="15"/>
  <c r="HCI21" i="15"/>
  <c r="HCJ21" i="15"/>
  <c r="HCK21" i="15"/>
  <c r="HCL21" i="15"/>
  <c r="HCM21" i="15"/>
  <c r="HCN21" i="15"/>
  <c r="HCO21" i="15"/>
  <c r="HCP21" i="15"/>
  <c r="HCQ21" i="15"/>
  <c r="HCR21" i="15"/>
  <c r="HCS21" i="15"/>
  <c r="HCT21" i="15"/>
  <c r="HCU21" i="15"/>
  <c r="HCV21" i="15"/>
  <c r="HCW21" i="15"/>
  <c r="HCX21" i="15"/>
  <c r="HCY21" i="15"/>
  <c r="HCZ21" i="15"/>
  <c r="HDA21" i="15"/>
  <c r="HDB21" i="15"/>
  <c r="HDC21" i="15"/>
  <c r="HDD21" i="15"/>
  <c r="HDE21" i="15"/>
  <c r="HDF21" i="15"/>
  <c r="HDG21" i="15"/>
  <c r="HDH21" i="15"/>
  <c r="HDI21" i="15"/>
  <c r="HDJ21" i="15"/>
  <c r="HDK21" i="15"/>
  <c r="HDL21" i="15"/>
  <c r="HDM21" i="15"/>
  <c r="HDN21" i="15"/>
  <c r="HDO21" i="15"/>
  <c r="HDP21" i="15"/>
  <c r="HDQ21" i="15"/>
  <c r="HDR21" i="15"/>
  <c r="HDS21" i="15"/>
  <c r="HDT21" i="15"/>
  <c r="HDU21" i="15"/>
  <c r="HDV21" i="15"/>
  <c r="HDW21" i="15"/>
  <c r="HDX21" i="15"/>
  <c r="HDY21" i="15"/>
  <c r="HDZ21" i="15"/>
  <c r="HEA21" i="15"/>
  <c r="HEB21" i="15"/>
  <c r="HEC21" i="15"/>
  <c r="HED21" i="15"/>
  <c r="HEE21" i="15"/>
  <c r="HEF21" i="15"/>
  <c r="HEG21" i="15"/>
  <c r="HEH21" i="15"/>
  <c r="HEI21" i="15"/>
  <c r="HEJ21" i="15"/>
  <c r="HEK21" i="15"/>
  <c r="HEL21" i="15"/>
  <c r="HEM21" i="15"/>
  <c r="HEN21" i="15"/>
  <c r="HEO21" i="15"/>
  <c r="HEP21" i="15"/>
  <c r="HEQ21" i="15"/>
  <c r="HER21" i="15"/>
  <c r="HES21" i="15"/>
  <c r="HET21" i="15"/>
  <c r="HEU21" i="15"/>
  <c r="HEV21" i="15"/>
  <c r="HEW21" i="15"/>
  <c r="HEX21" i="15"/>
  <c r="HEY21" i="15"/>
  <c r="HEZ21" i="15"/>
  <c r="HFA21" i="15"/>
  <c r="HFB21" i="15"/>
  <c r="HFC21" i="15"/>
  <c r="HFD21" i="15"/>
  <c r="HFE21" i="15"/>
  <c r="HFF21" i="15"/>
  <c r="HFG21" i="15"/>
  <c r="HFH21" i="15"/>
  <c r="HFI21" i="15"/>
  <c r="HFJ21" i="15"/>
  <c r="HFK21" i="15"/>
  <c r="HFL21" i="15"/>
  <c r="HFM21" i="15"/>
  <c r="HFN21" i="15"/>
  <c r="HFO21" i="15"/>
  <c r="HFP21" i="15"/>
  <c r="HFQ21" i="15"/>
  <c r="HFR21" i="15"/>
  <c r="HFS21" i="15"/>
  <c r="HFT21" i="15"/>
  <c r="HFU21" i="15"/>
  <c r="HFV21" i="15"/>
  <c r="HFW21" i="15"/>
  <c r="HFX21" i="15"/>
  <c r="HFY21" i="15"/>
  <c r="HFZ21" i="15"/>
  <c r="HGA21" i="15"/>
  <c r="HGB21" i="15"/>
  <c r="HGC21" i="15"/>
  <c r="HGD21" i="15"/>
  <c r="HGE21" i="15"/>
  <c r="HGF21" i="15"/>
  <c r="HGG21" i="15"/>
  <c r="HGH21" i="15"/>
  <c r="HGI21" i="15"/>
  <c r="HGJ21" i="15"/>
  <c r="HGK21" i="15"/>
  <c r="HGL21" i="15"/>
  <c r="HGM21" i="15"/>
  <c r="HGN21" i="15"/>
  <c r="HGO21" i="15"/>
  <c r="HGP21" i="15"/>
  <c r="HGQ21" i="15"/>
  <c r="HGR21" i="15"/>
  <c r="HGS21" i="15"/>
  <c r="HGT21" i="15"/>
  <c r="HGU21" i="15"/>
  <c r="HGV21" i="15"/>
  <c r="HGW21" i="15"/>
  <c r="HGX21" i="15"/>
  <c r="HGY21" i="15"/>
  <c r="HGZ21" i="15"/>
  <c r="HHA21" i="15"/>
  <c r="HHB21" i="15"/>
  <c r="HHC21" i="15"/>
  <c r="HHD21" i="15"/>
  <c r="HHE21" i="15"/>
  <c r="HHF21" i="15"/>
  <c r="HHG21" i="15"/>
  <c r="HHH21" i="15"/>
  <c r="HHI21" i="15"/>
  <c r="HHJ21" i="15"/>
  <c r="HHK21" i="15"/>
  <c r="HHL21" i="15"/>
  <c r="HHM21" i="15"/>
  <c r="HHN21" i="15"/>
  <c r="HHO21" i="15"/>
  <c r="HHP21" i="15"/>
  <c r="HHQ21" i="15"/>
  <c r="HHR21" i="15"/>
  <c r="HHS21" i="15"/>
  <c r="HHT21" i="15"/>
  <c r="HHU21" i="15"/>
  <c r="HHV21" i="15"/>
  <c r="HHW21" i="15"/>
  <c r="HHX21" i="15"/>
  <c r="HHY21" i="15"/>
  <c r="HHZ21" i="15"/>
  <c r="HIA21" i="15"/>
  <c r="HIB21" i="15"/>
  <c r="HIC21" i="15"/>
  <c r="HID21" i="15"/>
  <c r="HIE21" i="15"/>
  <c r="HIF21" i="15"/>
  <c r="HIG21" i="15"/>
  <c r="HIH21" i="15"/>
  <c r="HII21" i="15"/>
  <c r="HIJ21" i="15"/>
  <c r="HIK21" i="15"/>
  <c r="HIL21" i="15"/>
  <c r="HIM21" i="15"/>
  <c r="HIN21" i="15"/>
  <c r="HIO21" i="15"/>
  <c r="HIP21" i="15"/>
  <c r="HIQ21" i="15"/>
  <c r="HIR21" i="15"/>
  <c r="HIS21" i="15"/>
  <c r="HIT21" i="15"/>
  <c r="HIU21" i="15"/>
  <c r="HIV21" i="15"/>
  <c r="HIW21" i="15"/>
  <c r="HIX21" i="15"/>
  <c r="HIY21" i="15"/>
  <c r="HIZ21" i="15"/>
  <c r="HJA21" i="15"/>
  <c r="HJB21" i="15"/>
  <c r="HJC21" i="15"/>
  <c r="HJD21" i="15"/>
  <c r="HJE21" i="15"/>
  <c r="HJF21" i="15"/>
  <c r="HJG21" i="15"/>
  <c r="HJH21" i="15"/>
  <c r="HJI21" i="15"/>
  <c r="HJJ21" i="15"/>
  <c r="HJK21" i="15"/>
  <c r="HJL21" i="15"/>
  <c r="HJM21" i="15"/>
  <c r="HJN21" i="15"/>
  <c r="HJO21" i="15"/>
  <c r="HJP21" i="15"/>
  <c r="HJQ21" i="15"/>
  <c r="HJR21" i="15"/>
  <c r="HJS21" i="15"/>
  <c r="HJT21" i="15"/>
  <c r="HJU21" i="15"/>
  <c r="HJV21" i="15"/>
  <c r="HJW21" i="15"/>
  <c r="HJX21" i="15"/>
  <c r="HJY21" i="15"/>
  <c r="HJZ21" i="15"/>
  <c r="HKA21" i="15"/>
  <c r="HKB21" i="15"/>
  <c r="HKC21" i="15"/>
  <c r="HKD21" i="15"/>
  <c r="HKE21" i="15"/>
  <c r="HKF21" i="15"/>
  <c r="HKG21" i="15"/>
  <c r="HKH21" i="15"/>
  <c r="HKI21" i="15"/>
  <c r="HKJ21" i="15"/>
  <c r="HKK21" i="15"/>
  <c r="HKL21" i="15"/>
  <c r="HKM21" i="15"/>
  <c r="HKN21" i="15"/>
  <c r="HKO21" i="15"/>
  <c r="HKP21" i="15"/>
  <c r="HKQ21" i="15"/>
  <c r="HKR21" i="15"/>
  <c r="HKS21" i="15"/>
  <c r="HKT21" i="15"/>
  <c r="HKU21" i="15"/>
  <c r="HKV21" i="15"/>
  <c r="HKW21" i="15"/>
  <c r="HKX21" i="15"/>
  <c r="HKY21" i="15"/>
  <c r="HKZ21" i="15"/>
  <c r="HLA21" i="15"/>
  <c r="HLB21" i="15"/>
  <c r="HLC21" i="15"/>
  <c r="HLD21" i="15"/>
  <c r="HLE21" i="15"/>
  <c r="HLF21" i="15"/>
  <c r="HLG21" i="15"/>
  <c r="HLH21" i="15"/>
  <c r="HLI21" i="15"/>
  <c r="HLJ21" i="15"/>
  <c r="HLK21" i="15"/>
  <c r="HLL21" i="15"/>
  <c r="HLM21" i="15"/>
  <c r="HLN21" i="15"/>
  <c r="HLO21" i="15"/>
  <c r="HLP21" i="15"/>
  <c r="HLQ21" i="15"/>
  <c r="HLR21" i="15"/>
  <c r="HLS21" i="15"/>
  <c r="HLT21" i="15"/>
  <c r="HLU21" i="15"/>
  <c r="HLV21" i="15"/>
  <c r="HLW21" i="15"/>
  <c r="HLX21" i="15"/>
  <c r="HLY21" i="15"/>
  <c r="HLZ21" i="15"/>
  <c r="HMA21" i="15"/>
  <c r="HMB21" i="15"/>
  <c r="HMC21" i="15"/>
  <c r="HMD21" i="15"/>
  <c r="HME21" i="15"/>
  <c r="HMF21" i="15"/>
  <c r="HMG21" i="15"/>
  <c r="HMH21" i="15"/>
  <c r="HMI21" i="15"/>
  <c r="HMJ21" i="15"/>
  <c r="HMK21" i="15"/>
  <c r="HML21" i="15"/>
  <c r="HMM21" i="15"/>
  <c r="HMN21" i="15"/>
  <c r="HMO21" i="15"/>
  <c r="HMP21" i="15"/>
  <c r="HMQ21" i="15"/>
  <c r="HMR21" i="15"/>
  <c r="HMS21" i="15"/>
  <c r="HMT21" i="15"/>
  <c r="HMU21" i="15"/>
  <c r="HMV21" i="15"/>
  <c r="HMW21" i="15"/>
  <c r="HMX21" i="15"/>
  <c r="HMY21" i="15"/>
  <c r="HMZ21" i="15"/>
  <c r="HNA21" i="15"/>
  <c r="HNB21" i="15"/>
  <c r="HNC21" i="15"/>
  <c r="HND21" i="15"/>
  <c r="HNE21" i="15"/>
  <c r="HNF21" i="15"/>
  <c r="HNG21" i="15"/>
  <c r="HNH21" i="15"/>
  <c r="HNI21" i="15"/>
  <c r="HNJ21" i="15"/>
  <c r="HNK21" i="15"/>
  <c r="HNL21" i="15"/>
  <c r="HNM21" i="15"/>
  <c r="HNN21" i="15"/>
  <c r="HNO21" i="15"/>
  <c r="HNP21" i="15"/>
  <c r="HNQ21" i="15"/>
  <c r="HNR21" i="15"/>
  <c r="HNS21" i="15"/>
  <c r="HNT21" i="15"/>
  <c r="HNU21" i="15"/>
  <c r="HNV21" i="15"/>
  <c r="HNW21" i="15"/>
  <c r="HNX21" i="15"/>
  <c r="HNY21" i="15"/>
  <c r="HNZ21" i="15"/>
  <c r="HOA21" i="15"/>
  <c r="HOB21" i="15"/>
  <c r="HOC21" i="15"/>
  <c r="HOD21" i="15"/>
  <c r="HOE21" i="15"/>
  <c r="HOF21" i="15"/>
  <c r="HOG21" i="15"/>
  <c r="HOH21" i="15"/>
  <c r="HOI21" i="15"/>
  <c r="HOJ21" i="15"/>
  <c r="HOK21" i="15"/>
  <c r="HOL21" i="15"/>
  <c r="HOM21" i="15"/>
  <c r="HON21" i="15"/>
  <c r="HOO21" i="15"/>
  <c r="HOP21" i="15"/>
  <c r="HOQ21" i="15"/>
  <c r="HOR21" i="15"/>
  <c r="HOS21" i="15"/>
  <c r="HOT21" i="15"/>
  <c r="HOU21" i="15"/>
  <c r="HOV21" i="15"/>
  <c r="HOW21" i="15"/>
  <c r="HOX21" i="15"/>
  <c r="HOY21" i="15"/>
  <c r="HOZ21" i="15"/>
  <c r="HPA21" i="15"/>
  <c r="HPB21" i="15"/>
  <c r="HPC21" i="15"/>
  <c r="HPD21" i="15"/>
  <c r="HPE21" i="15"/>
  <c r="HPF21" i="15"/>
  <c r="HPG21" i="15"/>
  <c r="HPH21" i="15"/>
  <c r="HPI21" i="15"/>
  <c r="HPJ21" i="15"/>
  <c r="HPK21" i="15"/>
  <c r="HPL21" i="15"/>
  <c r="HPM21" i="15"/>
  <c r="HPN21" i="15"/>
  <c r="HPO21" i="15"/>
  <c r="HPP21" i="15"/>
  <c r="HPQ21" i="15"/>
  <c r="HPR21" i="15"/>
  <c r="HPS21" i="15"/>
  <c r="HPT21" i="15"/>
  <c r="HPU21" i="15"/>
  <c r="HPV21" i="15"/>
  <c r="HPW21" i="15"/>
  <c r="HPX21" i="15"/>
  <c r="HPY21" i="15"/>
  <c r="HPZ21" i="15"/>
  <c r="HQA21" i="15"/>
  <c r="HQB21" i="15"/>
  <c r="HQC21" i="15"/>
  <c r="HQD21" i="15"/>
  <c r="HQE21" i="15"/>
  <c r="HQF21" i="15"/>
  <c r="HQG21" i="15"/>
  <c r="HQH21" i="15"/>
  <c r="HQI21" i="15"/>
  <c r="HQJ21" i="15"/>
  <c r="HQK21" i="15"/>
  <c r="HQL21" i="15"/>
  <c r="HQM21" i="15"/>
  <c r="HQN21" i="15"/>
  <c r="HQO21" i="15"/>
  <c r="HQP21" i="15"/>
  <c r="HQQ21" i="15"/>
  <c r="HQR21" i="15"/>
  <c r="HQS21" i="15"/>
  <c r="HQT21" i="15"/>
  <c r="HQU21" i="15"/>
  <c r="HQV21" i="15"/>
  <c r="HQW21" i="15"/>
  <c r="HQX21" i="15"/>
  <c r="HQY21" i="15"/>
  <c r="HQZ21" i="15"/>
  <c r="HRA21" i="15"/>
  <c r="HRB21" i="15"/>
  <c r="HRC21" i="15"/>
  <c r="HRD21" i="15"/>
  <c r="HRE21" i="15"/>
  <c r="HRF21" i="15"/>
  <c r="HRG21" i="15"/>
  <c r="HRH21" i="15"/>
  <c r="HRI21" i="15"/>
  <c r="HRJ21" i="15"/>
  <c r="HRK21" i="15"/>
  <c r="HRL21" i="15"/>
  <c r="HRM21" i="15"/>
  <c r="HRN21" i="15"/>
  <c r="HRO21" i="15"/>
  <c r="HRP21" i="15"/>
  <c r="HRQ21" i="15"/>
  <c r="HRR21" i="15"/>
  <c r="HRS21" i="15"/>
  <c r="HRT21" i="15"/>
  <c r="HRU21" i="15"/>
  <c r="HRV21" i="15"/>
  <c r="HRW21" i="15"/>
  <c r="HRX21" i="15"/>
  <c r="HRY21" i="15"/>
  <c r="HRZ21" i="15"/>
  <c r="HSA21" i="15"/>
  <c r="HSB21" i="15"/>
  <c r="HSC21" i="15"/>
  <c r="HSD21" i="15"/>
  <c r="HSE21" i="15"/>
  <c r="HSF21" i="15"/>
  <c r="HSG21" i="15"/>
  <c r="HSH21" i="15"/>
  <c r="HSI21" i="15"/>
  <c r="HSJ21" i="15"/>
  <c r="HSK21" i="15"/>
  <c r="HSL21" i="15"/>
  <c r="HSM21" i="15"/>
  <c r="HSN21" i="15"/>
  <c r="HSO21" i="15"/>
  <c r="HSP21" i="15"/>
  <c r="HSQ21" i="15"/>
  <c r="HSR21" i="15"/>
  <c r="HSS21" i="15"/>
  <c r="HST21" i="15"/>
  <c r="HSU21" i="15"/>
  <c r="HSV21" i="15"/>
  <c r="HSW21" i="15"/>
  <c r="HSX21" i="15"/>
  <c r="HSY21" i="15"/>
  <c r="HSZ21" i="15"/>
  <c r="HTA21" i="15"/>
  <c r="HTB21" i="15"/>
  <c r="HTC21" i="15"/>
  <c r="HTD21" i="15"/>
  <c r="HTE21" i="15"/>
  <c r="HTF21" i="15"/>
  <c r="HTG21" i="15"/>
  <c r="HTH21" i="15"/>
  <c r="HTI21" i="15"/>
  <c r="HTJ21" i="15"/>
  <c r="HTK21" i="15"/>
  <c r="HTL21" i="15"/>
  <c r="HTM21" i="15"/>
  <c r="HTN21" i="15"/>
  <c r="HTO21" i="15"/>
  <c r="HTP21" i="15"/>
  <c r="HTQ21" i="15"/>
  <c r="HTR21" i="15"/>
  <c r="HTS21" i="15"/>
  <c r="HTT21" i="15"/>
  <c r="HTU21" i="15"/>
  <c r="HTV21" i="15"/>
  <c r="HTW21" i="15"/>
  <c r="HTX21" i="15"/>
  <c r="HTY21" i="15"/>
  <c r="HTZ21" i="15"/>
  <c r="HUA21" i="15"/>
  <c r="HUB21" i="15"/>
  <c r="HUC21" i="15"/>
  <c r="HUD21" i="15"/>
  <c r="HUE21" i="15"/>
  <c r="HUF21" i="15"/>
  <c r="HUG21" i="15"/>
  <c r="HUH21" i="15"/>
  <c r="HUI21" i="15"/>
  <c r="HUJ21" i="15"/>
  <c r="HUK21" i="15"/>
  <c r="HUL21" i="15"/>
  <c r="HUM21" i="15"/>
  <c r="HUN21" i="15"/>
  <c r="HUO21" i="15"/>
  <c r="HUP21" i="15"/>
  <c r="HUQ21" i="15"/>
  <c r="HUR21" i="15"/>
  <c r="HUS21" i="15"/>
  <c r="HUT21" i="15"/>
  <c r="HUU21" i="15"/>
  <c r="HUV21" i="15"/>
  <c r="HUW21" i="15"/>
  <c r="HUX21" i="15"/>
  <c r="HUY21" i="15"/>
  <c r="HUZ21" i="15"/>
  <c r="HVA21" i="15"/>
  <c r="HVB21" i="15"/>
  <c r="HVC21" i="15"/>
  <c r="HVD21" i="15"/>
  <c r="HVE21" i="15"/>
  <c r="HVF21" i="15"/>
  <c r="HVG21" i="15"/>
  <c r="HVH21" i="15"/>
  <c r="HVI21" i="15"/>
  <c r="HVJ21" i="15"/>
  <c r="HVK21" i="15"/>
  <c r="HVL21" i="15"/>
  <c r="HVM21" i="15"/>
  <c r="HVN21" i="15"/>
  <c r="HVO21" i="15"/>
  <c r="HVP21" i="15"/>
  <c r="HVQ21" i="15"/>
  <c r="HVR21" i="15"/>
  <c r="HVS21" i="15"/>
  <c r="HVT21" i="15"/>
  <c r="HVU21" i="15"/>
  <c r="HVV21" i="15"/>
  <c r="HVW21" i="15"/>
  <c r="HVX21" i="15"/>
  <c r="HVY21" i="15"/>
  <c r="HVZ21" i="15"/>
  <c r="HWA21" i="15"/>
  <c r="HWB21" i="15"/>
  <c r="HWC21" i="15"/>
  <c r="HWD21" i="15"/>
  <c r="HWE21" i="15"/>
  <c r="HWF21" i="15"/>
  <c r="HWG21" i="15"/>
  <c r="HWH21" i="15"/>
  <c r="HWI21" i="15"/>
  <c r="HWJ21" i="15"/>
  <c r="HWK21" i="15"/>
  <c r="HWL21" i="15"/>
  <c r="HWM21" i="15"/>
  <c r="HWN21" i="15"/>
  <c r="HWO21" i="15"/>
  <c r="HWP21" i="15"/>
  <c r="HWQ21" i="15"/>
  <c r="HWR21" i="15"/>
  <c r="HWS21" i="15"/>
  <c r="HWT21" i="15"/>
  <c r="HWU21" i="15"/>
  <c r="HWV21" i="15"/>
  <c r="HWW21" i="15"/>
  <c r="HWX21" i="15"/>
  <c r="HWY21" i="15"/>
  <c r="HWZ21" i="15"/>
  <c r="HXA21" i="15"/>
  <c r="HXB21" i="15"/>
  <c r="HXC21" i="15"/>
  <c r="HXD21" i="15"/>
  <c r="HXE21" i="15"/>
  <c r="HXF21" i="15"/>
  <c r="HXG21" i="15"/>
  <c r="HXH21" i="15"/>
  <c r="HXI21" i="15"/>
  <c r="HXJ21" i="15"/>
  <c r="HXK21" i="15"/>
  <c r="HXL21" i="15"/>
  <c r="HXM21" i="15"/>
  <c r="HXN21" i="15"/>
  <c r="HXO21" i="15"/>
  <c r="HXP21" i="15"/>
  <c r="HXQ21" i="15"/>
  <c r="HXR21" i="15"/>
  <c r="HXS21" i="15"/>
  <c r="HXT21" i="15"/>
  <c r="HXU21" i="15"/>
  <c r="HXV21" i="15"/>
  <c r="HXW21" i="15"/>
  <c r="HXX21" i="15"/>
  <c r="HXY21" i="15"/>
  <c r="HXZ21" i="15"/>
  <c r="HYA21" i="15"/>
  <c r="HYB21" i="15"/>
  <c r="HYC21" i="15"/>
  <c r="HYD21" i="15"/>
  <c r="HYE21" i="15"/>
  <c r="HYF21" i="15"/>
  <c r="HYG21" i="15"/>
  <c r="HYH21" i="15"/>
  <c r="HYI21" i="15"/>
  <c r="HYJ21" i="15"/>
  <c r="HYK21" i="15"/>
  <c r="HYL21" i="15"/>
  <c r="HYM21" i="15"/>
  <c r="HYN21" i="15"/>
  <c r="HYO21" i="15"/>
  <c r="HYP21" i="15"/>
  <c r="HYQ21" i="15"/>
  <c r="HYR21" i="15"/>
  <c r="HYS21" i="15"/>
  <c r="HYT21" i="15"/>
  <c r="HYU21" i="15"/>
  <c r="HYV21" i="15"/>
  <c r="HYW21" i="15"/>
  <c r="HYX21" i="15"/>
  <c r="HYY21" i="15"/>
  <c r="HYZ21" i="15"/>
  <c r="HZA21" i="15"/>
  <c r="HZB21" i="15"/>
  <c r="HZC21" i="15"/>
  <c r="HZD21" i="15"/>
  <c r="HZE21" i="15"/>
  <c r="HZF21" i="15"/>
  <c r="HZG21" i="15"/>
  <c r="HZH21" i="15"/>
  <c r="HZI21" i="15"/>
  <c r="HZJ21" i="15"/>
  <c r="HZK21" i="15"/>
  <c r="HZL21" i="15"/>
  <c r="HZM21" i="15"/>
  <c r="HZN21" i="15"/>
  <c r="HZO21" i="15"/>
  <c r="HZP21" i="15"/>
  <c r="HZQ21" i="15"/>
  <c r="HZR21" i="15"/>
  <c r="HZS21" i="15"/>
  <c r="HZT21" i="15"/>
  <c r="HZU21" i="15"/>
  <c r="HZV21" i="15"/>
  <c r="HZW21" i="15"/>
  <c r="HZX21" i="15"/>
  <c r="HZY21" i="15"/>
  <c r="HZZ21" i="15"/>
  <c r="IAA21" i="15"/>
  <c r="IAB21" i="15"/>
  <c r="IAC21" i="15"/>
  <c r="IAD21" i="15"/>
  <c r="IAE21" i="15"/>
  <c r="IAF21" i="15"/>
  <c r="IAG21" i="15"/>
  <c r="IAH21" i="15"/>
  <c r="IAI21" i="15"/>
  <c r="IAJ21" i="15"/>
  <c r="IAK21" i="15"/>
  <c r="IAL21" i="15"/>
  <c r="IAM21" i="15"/>
  <c r="IAN21" i="15"/>
  <c r="IAO21" i="15"/>
  <c r="IAP21" i="15"/>
  <c r="IAQ21" i="15"/>
  <c r="IAR21" i="15"/>
  <c r="IAS21" i="15"/>
  <c r="IAT21" i="15"/>
  <c r="IAU21" i="15"/>
  <c r="IAV21" i="15"/>
  <c r="IAW21" i="15"/>
  <c r="IAX21" i="15"/>
  <c r="IAY21" i="15"/>
  <c r="IAZ21" i="15"/>
  <c r="IBA21" i="15"/>
  <c r="IBB21" i="15"/>
  <c r="IBC21" i="15"/>
  <c r="IBD21" i="15"/>
  <c r="IBE21" i="15"/>
  <c r="IBF21" i="15"/>
  <c r="IBG21" i="15"/>
  <c r="IBH21" i="15"/>
  <c r="IBI21" i="15"/>
  <c r="IBJ21" i="15"/>
  <c r="IBK21" i="15"/>
  <c r="IBL21" i="15"/>
  <c r="IBM21" i="15"/>
  <c r="IBN21" i="15"/>
  <c r="IBO21" i="15"/>
  <c r="IBP21" i="15"/>
  <c r="IBQ21" i="15"/>
  <c r="IBR21" i="15"/>
  <c r="IBS21" i="15"/>
  <c r="IBT21" i="15"/>
  <c r="IBU21" i="15"/>
  <c r="IBV21" i="15"/>
  <c r="IBW21" i="15"/>
  <c r="IBX21" i="15"/>
  <c r="IBY21" i="15"/>
  <c r="IBZ21" i="15"/>
  <c r="ICA21" i="15"/>
  <c r="ICB21" i="15"/>
  <c r="ICC21" i="15"/>
  <c r="ICD21" i="15"/>
  <c r="ICE21" i="15"/>
  <c r="ICF21" i="15"/>
  <c r="ICG21" i="15"/>
  <c r="ICH21" i="15"/>
  <c r="ICI21" i="15"/>
  <c r="ICJ21" i="15"/>
  <c r="ICK21" i="15"/>
  <c r="ICL21" i="15"/>
  <c r="ICM21" i="15"/>
  <c r="ICN21" i="15"/>
  <c r="ICO21" i="15"/>
  <c r="ICP21" i="15"/>
  <c r="ICQ21" i="15"/>
  <c r="ICR21" i="15"/>
  <c r="ICS21" i="15"/>
  <c r="ICT21" i="15"/>
  <c r="ICU21" i="15"/>
  <c r="ICV21" i="15"/>
  <c r="ICW21" i="15"/>
  <c r="ICX21" i="15"/>
  <c r="ICY21" i="15"/>
  <c r="ICZ21" i="15"/>
  <c r="IDA21" i="15"/>
  <c r="IDB21" i="15"/>
  <c r="IDC21" i="15"/>
  <c r="IDD21" i="15"/>
  <c r="IDE21" i="15"/>
  <c r="IDF21" i="15"/>
  <c r="IDG21" i="15"/>
  <c r="IDH21" i="15"/>
  <c r="IDI21" i="15"/>
  <c r="IDJ21" i="15"/>
  <c r="IDK21" i="15"/>
  <c r="IDL21" i="15"/>
  <c r="IDM21" i="15"/>
  <c r="IDN21" i="15"/>
  <c r="IDO21" i="15"/>
  <c r="IDP21" i="15"/>
  <c r="IDQ21" i="15"/>
  <c r="IDR21" i="15"/>
  <c r="IDS21" i="15"/>
  <c r="IDT21" i="15"/>
  <c r="IDU21" i="15"/>
  <c r="IDV21" i="15"/>
  <c r="IDW21" i="15"/>
  <c r="IDX21" i="15"/>
  <c r="IDY21" i="15"/>
  <c r="IDZ21" i="15"/>
  <c r="IEA21" i="15"/>
  <c r="IEB21" i="15"/>
  <c r="IEC21" i="15"/>
  <c r="IED21" i="15"/>
  <c r="IEE21" i="15"/>
  <c r="IEF21" i="15"/>
  <c r="IEG21" i="15"/>
  <c r="IEH21" i="15"/>
  <c r="IEI21" i="15"/>
  <c r="IEJ21" i="15"/>
  <c r="IEK21" i="15"/>
  <c r="IEL21" i="15"/>
  <c r="IEM21" i="15"/>
  <c r="IEN21" i="15"/>
  <c r="IEO21" i="15"/>
  <c r="IEP21" i="15"/>
  <c r="IEQ21" i="15"/>
  <c r="IER21" i="15"/>
  <c r="IES21" i="15"/>
  <c r="IET21" i="15"/>
  <c r="IEU21" i="15"/>
  <c r="IEV21" i="15"/>
  <c r="IEW21" i="15"/>
  <c r="IEX21" i="15"/>
  <c r="IEY21" i="15"/>
  <c r="IEZ21" i="15"/>
  <c r="IFA21" i="15"/>
  <c r="IFB21" i="15"/>
  <c r="IFC21" i="15"/>
  <c r="IFD21" i="15"/>
  <c r="IFE21" i="15"/>
  <c r="IFF21" i="15"/>
  <c r="IFG21" i="15"/>
  <c r="IFH21" i="15"/>
  <c r="IFI21" i="15"/>
  <c r="IFJ21" i="15"/>
  <c r="IFK21" i="15"/>
  <c r="IFL21" i="15"/>
  <c r="IFM21" i="15"/>
  <c r="IFN21" i="15"/>
  <c r="IFO21" i="15"/>
  <c r="IFP21" i="15"/>
  <c r="IFQ21" i="15"/>
  <c r="IFR21" i="15"/>
  <c r="IFS21" i="15"/>
  <c r="IFT21" i="15"/>
  <c r="IFU21" i="15"/>
  <c r="IFV21" i="15"/>
  <c r="IFW21" i="15"/>
  <c r="IFX21" i="15"/>
  <c r="IFY21" i="15"/>
  <c r="IFZ21" i="15"/>
  <c r="IGA21" i="15"/>
  <c r="IGB21" i="15"/>
  <c r="IGC21" i="15"/>
  <c r="IGD21" i="15"/>
  <c r="IGE21" i="15"/>
  <c r="IGF21" i="15"/>
  <c r="IGG21" i="15"/>
  <c r="IGH21" i="15"/>
  <c r="IGI21" i="15"/>
  <c r="IGJ21" i="15"/>
  <c r="IGK21" i="15"/>
  <c r="IGL21" i="15"/>
  <c r="IGM21" i="15"/>
  <c r="IGN21" i="15"/>
  <c r="IGO21" i="15"/>
  <c r="IGP21" i="15"/>
  <c r="IGQ21" i="15"/>
  <c r="IGR21" i="15"/>
  <c r="IGS21" i="15"/>
  <c r="IGT21" i="15"/>
  <c r="IGU21" i="15"/>
  <c r="IGV21" i="15"/>
  <c r="IGW21" i="15"/>
  <c r="IGX21" i="15"/>
  <c r="IGY21" i="15"/>
  <c r="IGZ21" i="15"/>
  <c r="IHA21" i="15"/>
  <c r="IHB21" i="15"/>
  <c r="IHC21" i="15"/>
  <c r="IHD21" i="15"/>
  <c r="IHE21" i="15"/>
  <c r="IHF21" i="15"/>
  <c r="IHG21" i="15"/>
  <c r="IHH21" i="15"/>
  <c r="IHI21" i="15"/>
  <c r="IHJ21" i="15"/>
  <c r="IHK21" i="15"/>
  <c r="IHL21" i="15"/>
  <c r="IHM21" i="15"/>
  <c r="IHN21" i="15"/>
  <c r="IHO21" i="15"/>
  <c r="IHP21" i="15"/>
  <c r="IHQ21" i="15"/>
  <c r="IHR21" i="15"/>
  <c r="IHS21" i="15"/>
  <c r="IHT21" i="15"/>
  <c r="IHU21" i="15"/>
  <c r="IHV21" i="15"/>
  <c r="IHW21" i="15"/>
  <c r="IHX21" i="15"/>
  <c r="IHY21" i="15"/>
  <c r="IHZ21" i="15"/>
  <c r="IIA21" i="15"/>
  <c r="IIB21" i="15"/>
  <c r="IIC21" i="15"/>
  <c r="IID21" i="15"/>
  <c r="IIE21" i="15"/>
  <c r="IIF21" i="15"/>
  <c r="IIG21" i="15"/>
  <c r="IIH21" i="15"/>
  <c r="III21" i="15"/>
  <c r="IIJ21" i="15"/>
  <c r="IIK21" i="15"/>
  <c r="IIL21" i="15"/>
  <c r="IIM21" i="15"/>
  <c r="IIN21" i="15"/>
  <c r="IIO21" i="15"/>
  <c r="IIP21" i="15"/>
  <c r="IIQ21" i="15"/>
  <c r="IIR21" i="15"/>
  <c r="IIS21" i="15"/>
  <c r="IIT21" i="15"/>
  <c r="IIU21" i="15"/>
  <c r="IIV21" i="15"/>
  <c r="IIW21" i="15"/>
  <c r="IIX21" i="15"/>
  <c r="IIY21" i="15"/>
  <c r="IIZ21" i="15"/>
  <c r="IJA21" i="15"/>
  <c r="IJB21" i="15"/>
  <c r="IJC21" i="15"/>
  <c r="IJD21" i="15"/>
  <c r="IJE21" i="15"/>
  <c r="IJF21" i="15"/>
  <c r="IJG21" i="15"/>
  <c r="IJH21" i="15"/>
  <c r="IJI21" i="15"/>
  <c r="IJJ21" i="15"/>
  <c r="IJK21" i="15"/>
  <c r="IJL21" i="15"/>
  <c r="IJM21" i="15"/>
  <c r="IJN21" i="15"/>
  <c r="IJO21" i="15"/>
  <c r="IJP21" i="15"/>
  <c r="IJQ21" i="15"/>
  <c r="IJR21" i="15"/>
  <c r="IJS21" i="15"/>
  <c r="IJT21" i="15"/>
  <c r="IJU21" i="15"/>
  <c r="IJV21" i="15"/>
  <c r="IJW21" i="15"/>
  <c r="IJX21" i="15"/>
  <c r="IJY21" i="15"/>
  <c r="IJZ21" i="15"/>
  <c r="IKA21" i="15"/>
  <c r="IKB21" i="15"/>
  <c r="IKC21" i="15"/>
  <c r="IKD21" i="15"/>
  <c r="IKE21" i="15"/>
  <c r="IKF21" i="15"/>
  <c r="IKG21" i="15"/>
  <c r="IKH21" i="15"/>
  <c r="IKI21" i="15"/>
  <c r="IKJ21" i="15"/>
  <c r="IKK21" i="15"/>
  <c r="IKL21" i="15"/>
  <c r="IKM21" i="15"/>
  <c r="IKN21" i="15"/>
  <c r="IKO21" i="15"/>
  <c r="IKP21" i="15"/>
  <c r="IKQ21" i="15"/>
  <c r="IKR21" i="15"/>
  <c r="IKS21" i="15"/>
  <c r="IKT21" i="15"/>
  <c r="IKU21" i="15"/>
  <c r="IKV21" i="15"/>
  <c r="IKW21" i="15"/>
  <c r="IKX21" i="15"/>
  <c r="IKY21" i="15"/>
  <c r="IKZ21" i="15"/>
  <c r="ILA21" i="15"/>
  <c r="ILB21" i="15"/>
  <c r="ILC21" i="15"/>
  <c r="ILD21" i="15"/>
  <c r="ILE21" i="15"/>
  <c r="ILF21" i="15"/>
  <c r="ILG21" i="15"/>
  <c r="ILH21" i="15"/>
  <c r="ILI21" i="15"/>
  <c r="ILJ21" i="15"/>
  <c r="ILK21" i="15"/>
  <c r="ILL21" i="15"/>
  <c r="ILM21" i="15"/>
  <c r="ILN21" i="15"/>
  <c r="ILO21" i="15"/>
  <c r="ILP21" i="15"/>
  <c r="ILQ21" i="15"/>
  <c r="ILR21" i="15"/>
  <c r="ILS21" i="15"/>
  <c r="ILT21" i="15"/>
  <c r="ILU21" i="15"/>
  <c r="ILV21" i="15"/>
  <c r="ILW21" i="15"/>
  <c r="ILX21" i="15"/>
  <c r="ILY21" i="15"/>
  <c r="ILZ21" i="15"/>
  <c r="IMA21" i="15"/>
  <c r="IMB21" i="15"/>
  <c r="IMC21" i="15"/>
  <c r="IMD21" i="15"/>
  <c r="IME21" i="15"/>
  <c r="IMF21" i="15"/>
  <c r="IMG21" i="15"/>
  <c r="IMH21" i="15"/>
  <c r="IMI21" i="15"/>
  <c r="IMJ21" i="15"/>
  <c r="IMK21" i="15"/>
  <c r="IML21" i="15"/>
  <c r="IMM21" i="15"/>
  <c r="IMN21" i="15"/>
  <c r="IMO21" i="15"/>
  <c r="IMP21" i="15"/>
  <c r="IMQ21" i="15"/>
  <c r="IMR21" i="15"/>
  <c r="IMS21" i="15"/>
  <c r="IMT21" i="15"/>
  <c r="IMU21" i="15"/>
  <c r="IMV21" i="15"/>
  <c r="IMW21" i="15"/>
  <c r="IMX21" i="15"/>
  <c r="IMY21" i="15"/>
  <c r="IMZ21" i="15"/>
  <c r="INA21" i="15"/>
  <c r="INB21" i="15"/>
  <c r="INC21" i="15"/>
  <c r="IND21" i="15"/>
  <c r="INE21" i="15"/>
  <c r="INF21" i="15"/>
  <c r="ING21" i="15"/>
  <c r="INH21" i="15"/>
  <c r="INI21" i="15"/>
  <c r="INJ21" i="15"/>
  <c r="INK21" i="15"/>
  <c r="INL21" i="15"/>
  <c r="INM21" i="15"/>
  <c r="INN21" i="15"/>
  <c r="INO21" i="15"/>
  <c r="INP21" i="15"/>
  <c r="INQ21" i="15"/>
  <c r="INR21" i="15"/>
  <c r="INS21" i="15"/>
  <c r="INT21" i="15"/>
  <c r="INU21" i="15"/>
  <c r="INV21" i="15"/>
  <c r="INW21" i="15"/>
  <c r="INX21" i="15"/>
  <c r="INY21" i="15"/>
  <c r="INZ21" i="15"/>
  <c r="IOA21" i="15"/>
  <c r="IOB21" i="15"/>
  <c r="IOC21" i="15"/>
  <c r="IOD21" i="15"/>
  <c r="IOE21" i="15"/>
  <c r="IOF21" i="15"/>
  <c r="IOG21" i="15"/>
  <c r="IOH21" i="15"/>
  <c r="IOI21" i="15"/>
  <c r="IOJ21" i="15"/>
  <c r="IOK21" i="15"/>
  <c r="IOL21" i="15"/>
  <c r="IOM21" i="15"/>
  <c r="ION21" i="15"/>
  <c r="IOO21" i="15"/>
  <c r="IOP21" i="15"/>
  <c r="IOQ21" i="15"/>
  <c r="IOR21" i="15"/>
  <c r="IOS21" i="15"/>
  <c r="IOT21" i="15"/>
  <c r="IOU21" i="15"/>
  <c r="IOV21" i="15"/>
  <c r="IOW21" i="15"/>
  <c r="IOX21" i="15"/>
  <c r="IOY21" i="15"/>
  <c r="IOZ21" i="15"/>
  <c r="IPA21" i="15"/>
  <c r="IPB21" i="15"/>
  <c r="IPC21" i="15"/>
  <c r="IPD21" i="15"/>
  <c r="IPE21" i="15"/>
  <c r="IPF21" i="15"/>
  <c r="IPG21" i="15"/>
  <c r="IPH21" i="15"/>
  <c r="IPI21" i="15"/>
  <c r="IPJ21" i="15"/>
  <c r="IPK21" i="15"/>
  <c r="IPL21" i="15"/>
  <c r="IPM21" i="15"/>
  <c r="IPN21" i="15"/>
  <c r="IPO21" i="15"/>
  <c r="IPP21" i="15"/>
  <c r="IPQ21" i="15"/>
  <c r="IPR21" i="15"/>
  <c r="IPS21" i="15"/>
  <c r="IPT21" i="15"/>
  <c r="IPU21" i="15"/>
  <c r="IPV21" i="15"/>
  <c r="IPW21" i="15"/>
  <c r="IPX21" i="15"/>
  <c r="IPY21" i="15"/>
  <c r="IPZ21" i="15"/>
  <c r="IQA21" i="15"/>
  <c r="IQB21" i="15"/>
  <c r="IQC21" i="15"/>
  <c r="IQD21" i="15"/>
  <c r="IQE21" i="15"/>
  <c r="IQF21" i="15"/>
  <c r="IQG21" i="15"/>
  <c r="IQH21" i="15"/>
  <c r="IQI21" i="15"/>
  <c r="IQJ21" i="15"/>
  <c r="IQK21" i="15"/>
  <c r="IQL21" i="15"/>
  <c r="IQM21" i="15"/>
  <c r="IQN21" i="15"/>
  <c r="IQO21" i="15"/>
  <c r="IQP21" i="15"/>
  <c r="IQQ21" i="15"/>
  <c r="IQR21" i="15"/>
  <c r="IQS21" i="15"/>
  <c r="IQT21" i="15"/>
  <c r="IQU21" i="15"/>
  <c r="IQV21" i="15"/>
  <c r="IQW21" i="15"/>
  <c r="IQX21" i="15"/>
  <c r="IQY21" i="15"/>
  <c r="IQZ21" i="15"/>
  <c r="IRA21" i="15"/>
  <c r="IRB21" i="15"/>
  <c r="IRC21" i="15"/>
  <c r="IRD21" i="15"/>
  <c r="IRE21" i="15"/>
  <c r="IRF21" i="15"/>
  <c r="IRG21" i="15"/>
  <c r="IRH21" i="15"/>
  <c r="IRI21" i="15"/>
  <c r="IRJ21" i="15"/>
  <c r="IRK21" i="15"/>
  <c r="IRL21" i="15"/>
  <c r="IRM21" i="15"/>
  <c r="IRN21" i="15"/>
  <c r="IRO21" i="15"/>
  <c r="IRP21" i="15"/>
  <c r="IRQ21" i="15"/>
  <c r="IRR21" i="15"/>
  <c r="IRS21" i="15"/>
  <c r="IRT21" i="15"/>
  <c r="IRU21" i="15"/>
  <c r="IRV21" i="15"/>
  <c r="IRW21" i="15"/>
  <c r="IRX21" i="15"/>
  <c r="IRY21" i="15"/>
  <c r="IRZ21" i="15"/>
  <c r="ISA21" i="15"/>
  <c r="ISB21" i="15"/>
  <c r="ISC21" i="15"/>
  <c r="ISD21" i="15"/>
  <c r="ISE21" i="15"/>
  <c r="ISF21" i="15"/>
  <c r="ISG21" i="15"/>
  <c r="ISH21" i="15"/>
  <c r="ISI21" i="15"/>
  <c r="ISJ21" i="15"/>
  <c r="ISK21" i="15"/>
  <c r="ISL21" i="15"/>
  <c r="ISM21" i="15"/>
  <c r="ISN21" i="15"/>
  <c r="ISO21" i="15"/>
  <c r="ISP21" i="15"/>
  <c r="ISQ21" i="15"/>
  <c r="ISR21" i="15"/>
  <c r="ISS21" i="15"/>
  <c r="IST21" i="15"/>
  <c r="ISU21" i="15"/>
  <c r="ISV21" i="15"/>
  <c r="ISW21" i="15"/>
  <c r="ISX21" i="15"/>
  <c r="ISY21" i="15"/>
  <c r="ISZ21" i="15"/>
  <c r="ITA21" i="15"/>
  <c r="ITB21" i="15"/>
  <c r="ITC21" i="15"/>
  <c r="ITD21" i="15"/>
  <c r="ITE21" i="15"/>
  <c r="ITF21" i="15"/>
  <c r="ITG21" i="15"/>
  <c r="ITH21" i="15"/>
  <c r="ITI21" i="15"/>
  <c r="ITJ21" i="15"/>
  <c r="ITK21" i="15"/>
  <c r="ITL21" i="15"/>
  <c r="ITM21" i="15"/>
  <c r="ITN21" i="15"/>
  <c r="ITO21" i="15"/>
  <c r="ITP21" i="15"/>
  <c r="ITQ21" i="15"/>
  <c r="ITR21" i="15"/>
  <c r="ITS21" i="15"/>
  <c r="ITT21" i="15"/>
  <c r="ITU21" i="15"/>
  <c r="ITV21" i="15"/>
  <c r="ITW21" i="15"/>
  <c r="ITX21" i="15"/>
  <c r="ITY21" i="15"/>
  <c r="ITZ21" i="15"/>
  <c r="IUA21" i="15"/>
  <c r="IUB21" i="15"/>
  <c r="IUC21" i="15"/>
  <c r="IUD21" i="15"/>
  <c r="IUE21" i="15"/>
  <c r="IUF21" i="15"/>
  <c r="IUG21" i="15"/>
  <c r="IUH21" i="15"/>
  <c r="IUI21" i="15"/>
  <c r="IUJ21" i="15"/>
  <c r="IUK21" i="15"/>
  <c r="IUL21" i="15"/>
  <c r="IUM21" i="15"/>
  <c r="IUN21" i="15"/>
  <c r="IUO21" i="15"/>
  <c r="IUP21" i="15"/>
  <c r="IUQ21" i="15"/>
  <c r="IUR21" i="15"/>
  <c r="IUS21" i="15"/>
  <c r="IUT21" i="15"/>
  <c r="IUU21" i="15"/>
  <c r="IUV21" i="15"/>
  <c r="IUW21" i="15"/>
  <c r="IUX21" i="15"/>
  <c r="IUY21" i="15"/>
  <c r="IUZ21" i="15"/>
  <c r="IVA21" i="15"/>
  <c r="IVB21" i="15"/>
  <c r="IVC21" i="15"/>
  <c r="IVD21" i="15"/>
  <c r="IVE21" i="15"/>
  <c r="IVF21" i="15"/>
  <c r="IVG21" i="15"/>
  <c r="IVH21" i="15"/>
  <c r="IVI21" i="15"/>
  <c r="IVJ21" i="15"/>
  <c r="IVK21" i="15"/>
  <c r="IVL21" i="15"/>
  <c r="IVM21" i="15"/>
  <c r="IVN21" i="15"/>
  <c r="IVO21" i="15"/>
  <c r="IVP21" i="15"/>
  <c r="IVQ21" i="15"/>
  <c r="IVR21" i="15"/>
  <c r="IVS21" i="15"/>
  <c r="IVT21" i="15"/>
  <c r="IVU21" i="15"/>
  <c r="IVV21" i="15"/>
  <c r="IVW21" i="15"/>
  <c r="IVX21" i="15"/>
  <c r="IVY21" i="15"/>
  <c r="IVZ21" i="15"/>
  <c r="IWA21" i="15"/>
  <c r="IWB21" i="15"/>
  <c r="IWC21" i="15"/>
  <c r="IWD21" i="15"/>
  <c r="IWE21" i="15"/>
  <c r="IWF21" i="15"/>
  <c r="IWG21" i="15"/>
  <c r="IWH21" i="15"/>
  <c r="IWI21" i="15"/>
  <c r="IWJ21" i="15"/>
  <c r="IWK21" i="15"/>
  <c r="IWL21" i="15"/>
  <c r="IWM21" i="15"/>
  <c r="IWN21" i="15"/>
  <c r="IWO21" i="15"/>
  <c r="IWP21" i="15"/>
  <c r="IWQ21" i="15"/>
  <c r="IWR21" i="15"/>
  <c r="IWS21" i="15"/>
  <c r="IWT21" i="15"/>
  <c r="IWU21" i="15"/>
  <c r="IWV21" i="15"/>
  <c r="IWW21" i="15"/>
  <c r="IWX21" i="15"/>
  <c r="IWY21" i="15"/>
  <c r="IWZ21" i="15"/>
  <c r="IXA21" i="15"/>
  <c r="IXB21" i="15"/>
  <c r="IXC21" i="15"/>
  <c r="IXD21" i="15"/>
  <c r="IXE21" i="15"/>
  <c r="IXF21" i="15"/>
  <c r="IXG21" i="15"/>
  <c r="IXH21" i="15"/>
  <c r="IXI21" i="15"/>
  <c r="IXJ21" i="15"/>
  <c r="IXK21" i="15"/>
  <c r="IXL21" i="15"/>
  <c r="IXM21" i="15"/>
  <c r="IXN21" i="15"/>
  <c r="IXO21" i="15"/>
  <c r="IXP21" i="15"/>
  <c r="IXQ21" i="15"/>
  <c r="IXR21" i="15"/>
  <c r="IXS21" i="15"/>
  <c r="IXT21" i="15"/>
  <c r="IXU21" i="15"/>
  <c r="IXV21" i="15"/>
  <c r="IXW21" i="15"/>
  <c r="IXX21" i="15"/>
  <c r="IXY21" i="15"/>
  <c r="IXZ21" i="15"/>
  <c r="IYA21" i="15"/>
  <c r="IYB21" i="15"/>
  <c r="IYC21" i="15"/>
  <c r="IYD21" i="15"/>
  <c r="IYE21" i="15"/>
  <c r="IYF21" i="15"/>
  <c r="IYG21" i="15"/>
  <c r="IYH21" i="15"/>
  <c r="IYI21" i="15"/>
  <c r="IYJ21" i="15"/>
  <c r="IYK21" i="15"/>
  <c r="IYL21" i="15"/>
  <c r="IYM21" i="15"/>
  <c r="IYN21" i="15"/>
  <c r="IYO21" i="15"/>
  <c r="IYP21" i="15"/>
  <c r="IYQ21" i="15"/>
  <c r="IYR21" i="15"/>
  <c r="IYS21" i="15"/>
  <c r="IYT21" i="15"/>
  <c r="IYU21" i="15"/>
  <c r="IYV21" i="15"/>
  <c r="IYW21" i="15"/>
  <c r="IYX21" i="15"/>
  <c r="IYY21" i="15"/>
  <c r="IYZ21" i="15"/>
  <c r="IZA21" i="15"/>
  <c r="IZB21" i="15"/>
  <c r="IZC21" i="15"/>
  <c r="IZD21" i="15"/>
  <c r="IZE21" i="15"/>
  <c r="IZF21" i="15"/>
  <c r="IZG21" i="15"/>
  <c r="IZH21" i="15"/>
  <c r="IZI21" i="15"/>
  <c r="IZJ21" i="15"/>
  <c r="IZK21" i="15"/>
  <c r="IZL21" i="15"/>
  <c r="IZM21" i="15"/>
  <c r="IZN21" i="15"/>
  <c r="IZO21" i="15"/>
  <c r="IZP21" i="15"/>
  <c r="IZQ21" i="15"/>
  <c r="IZR21" i="15"/>
  <c r="IZS21" i="15"/>
  <c r="IZT21" i="15"/>
  <c r="IZU21" i="15"/>
  <c r="IZV21" i="15"/>
  <c r="IZW21" i="15"/>
  <c r="IZX21" i="15"/>
  <c r="IZY21" i="15"/>
  <c r="IZZ21" i="15"/>
  <c r="JAA21" i="15"/>
  <c r="JAB21" i="15"/>
  <c r="JAC21" i="15"/>
  <c r="JAD21" i="15"/>
  <c r="JAE21" i="15"/>
  <c r="JAF21" i="15"/>
  <c r="JAG21" i="15"/>
  <c r="JAH21" i="15"/>
  <c r="JAI21" i="15"/>
  <c r="JAJ21" i="15"/>
  <c r="JAK21" i="15"/>
  <c r="JAL21" i="15"/>
  <c r="JAM21" i="15"/>
  <c r="JAN21" i="15"/>
  <c r="JAO21" i="15"/>
  <c r="JAP21" i="15"/>
  <c r="JAQ21" i="15"/>
  <c r="JAR21" i="15"/>
  <c r="JAS21" i="15"/>
  <c r="JAT21" i="15"/>
  <c r="JAU21" i="15"/>
  <c r="JAV21" i="15"/>
  <c r="JAW21" i="15"/>
  <c r="JAX21" i="15"/>
  <c r="JAY21" i="15"/>
  <c r="JAZ21" i="15"/>
  <c r="JBA21" i="15"/>
  <c r="JBB21" i="15"/>
  <c r="JBC21" i="15"/>
  <c r="JBD21" i="15"/>
  <c r="JBE21" i="15"/>
  <c r="JBF21" i="15"/>
  <c r="JBG21" i="15"/>
  <c r="JBH21" i="15"/>
  <c r="JBI21" i="15"/>
  <c r="JBJ21" i="15"/>
  <c r="JBK21" i="15"/>
  <c r="JBL21" i="15"/>
  <c r="JBM21" i="15"/>
  <c r="JBN21" i="15"/>
  <c r="JBO21" i="15"/>
  <c r="JBP21" i="15"/>
  <c r="JBQ21" i="15"/>
  <c r="JBR21" i="15"/>
  <c r="JBS21" i="15"/>
  <c r="JBT21" i="15"/>
  <c r="JBU21" i="15"/>
  <c r="JBV21" i="15"/>
  <c r="JBW21" i="15"/>
  <c r="JBX21" i="15"/>
  <c r="JBY21" i="15"/>
  <c r="JBZ21" i="15"/>
  <c r="JCA21" i="15"/>
  <c r="JCB21" i="15"/>
  <c r="JCC21" i="15"/>
  <c r="JCD21" i="15"/>
  <c r="JCE21" i="15"/>
  <c r="JCF21" i="15"/>
  <c r="JCG21" i="15"/>
  <c r="JCH21" i="15"/>
  <c r="JCI21" i="15"/>
  <c r="JCJ21" i="15"/>
  <c r="JCK21" i="15"/>
  <c r="JCL21" i="15"/>
  <c r="JCM21" i="15"/>
  <c r="JCN21" i="15"/>
  <c r="JCO21" i="15"/>
  <c r="JCP21" i="15"/>
  <c r="JCQ21" i="15"/>
  <c r="JCR21" i="15"/>
  <c r="JCS21" i="15"/>
  <c r="JCT21" i="15"/>
  <c r="JCU21" i="15"/>
  <c r="JCV21" i="15"/>
  <c r="JCW21" i="15"/>
  <c r="JCX21" i="15"/>
  <c r="JCY21" i="15"/>
  <c r="JCZ21" i="15"/>
  <c r="JDA21" i="15"/>
  <c r="JDB21" i="15"/>
  <c r="JDC21" i="15"/>
  <c r="JDD21" i="15"/>
  <c r="JDE21" i="15"/>
  <c r="JDF21" i="15"/>
  <c r="JDG21" i="15"/>
  <c r="JDH21" i="15"/>
  <c r="JDI21" i="15"/>
  <c r="JDJ21" i="15"/>
  <c r="JDK21" i="15"/>
  <c r="JDL21" i="15"/>
  <c r="JDM21" i="15"/>
  <c r="JDN21" i="15"/>
  <c r="JDO21" i="15"/>
  <c r="JDP21" i="15"/>
  <c r="JDQ21" i="15"/>
  <c r="JDR21" i="15"/>
  <c r="JDS21" i="15"/>
  <c r="JDT21" i="15"/>
  <c r="JDU21" i="15"/>
  <c r="JDV21" i="15"/>
  <c r="JDW21" i="15"/>
  <c r="JDX21" i="15"/>
  <c r="JDY21" i="15"/>
  <c r="JDZ21" i="15"/>
  <c r="JEA21" i="15"/>
  <c r="JEB21" i="15"/>
  <c r="JEC21" i="15"/>
  <c r="JED21" i="15"/>
  <c r="JEE21" i="15"/>
  <c r="JEF21" i="15"/>
  <c r="JEG21" i="15"/>
  <c r="JEH21" i="15"/>
  <c r="JEI21" i="15"/>
  <c r="JEJ21" i="15"/>
  <c r="JEK21" i="15"/>
  <c r="JEL21" i="15"/>
  <c r="JEM21" i="15"/>
  <c r="JEN21" i="15"/>
  <c r="JEO21" i="15"/>
  <c r="JEP21" i="15"/>
  <c r="JEQ21" i="15"/>
  <c r="JER21" i="15"/>
  <c r="JES21" i="15"/>
  <c r="JET21" i="15"/>
  <c r="JEU21" i="15"/>
  <c r="JEV21" i="15"/>
  <c r="JEW21" i="15"/>
  <c r="JEX21" i="15"/>
  <c r="JEY21" i="15"/>
  <c r="JEZ21" i="15"/>
  <c r="JFA21" i="15"/>
  <c r="JFB21" i="15"/>
  <c r="JFC21" i="15"/>
  <c r="JFD21" i="15"/>
  <c r="JFE21" i="15"/>
  <c r="JFF21" i="15"/>
  <c r="JFG21" i="15"/>
  <c r="JFH21" i="15"/>
  <c r="JFI21" i="15"/>
  <c r="JFJ21" i="15"/>
  <c r="JFK21" i="15"/>
  <c r="JFL21" i="15"/>
  <c r="JFM21" i="15"/>
  <c r="JFN21" i="15"/>
  <c r="JFO21" i="15"/>
  <c r="JFP21" i="15"/>
  <c r="JFQ21" i="15"/>
  <c r="JFR21" i="15"/>
  <c r="JFS21" i="15"/>
  <c r="JFT21" i="15"/>
  <c r="JFU21" i="15"/>
  <c r="JFV21" i="15"/>
  <c r="JFW21" i="15"/>
  <c r="JFX21" i="15"/>
  <c r="JFY21" i="15"/>
  <c r="JFZ21" i="15"/>
  <c r="JGA21" i="15"/>
  <c r="JGB21" i="15"/>
  <c r="JGC21" i="15"/>
  <c r="JGD21" i="15"/>
  <c r="JGE21" i="15"/>
  <c r="JGF21" i="15"/>
  <c r="JGG21" i="15"/>
  <c r="JGH21" i="15"/>
  <c r="JGI21" i="15"/>
  <c r="JGJ21" i="15"/>
  <c r="JGK21" i="15"/>
  <c r="JGL21" i="15"/>
  <c r="JGM21" i="15"/>
  <c r="JGN21" i="15"/>
  <c r="JGO21" i="15"/>
  <c r="JGP21" i="15"/>
  <c r="JGQ21" i="15"/>
  <c r="JGR21" i="15"/>
  <c r="JGS21" i="15"/>
  <c r="JGT21" i="15"/>
  <c r="JGU21" i="15"/>
  <c r="JGV21" i="15"/>
  <c r="JGW21" i="15"/>
  <c r="JGX21" i="15"/>
  <c r="JGY21" i="15"/>
  <c r="JGZ21" i="15"/>
  <c r="JHA21" i="15"/>
  <c r="JHB21" i="15"/>
  <c r="JHC21" i="15"/>
  <c r="JHD21" i="15"/>
  <c r="JHE21" i="15"/>
  <c r="JHF21" i="15"/>
  <c r="JHG21" i="15"/>
  <c r="JHH21" i="15"/>
  <c r="JHI21" i="15"/>
  <c r="JHJ21" i="15"/>
  <c r="JHK21" i="15"/>
  <c r="JHL21" i="15"/>
  <c r="JHM21" i="15"/>
  <c r="JHN21" i="15"/>
  <c r="JHO21" i="15"/>
  <c r="JHP21" i="15"/>
  <c r="JHQ21" i="15"/>
  <c r="JHR21" i="15"/>
  <c r="JHS21" i="15"/>
  <c r="JHT21" i="15"/>
  <c r="JHU21" i="15"/>
  <c r="JHV21" i="15"/>
  <c r="JHW21" i="15"/>
  <c r="JHX21" i="15"/>
  <c r="JHY21" i="15"/>
  <c r="JHZ21" i="15"/>
  <c r="JIA21" i="15"/>
  <c r="JIB21" i="15"/>
  <c r="JIC21" i="15"/>
  <c r="JID21" i="15"/>
  <c r="JIE21" i="15"/>
  <c r="JIF21" i="15"/>
  <c r="JIG21" i="15"/>
  <c r="JIH21" i="15"/>
  <c r="JII21" i="15"/>
  <c r="JIJ21" i="15"/>
  <c r="JIK21" i="15"/>
  <c r="JIL21" i="15"/>
  <c r="JIM21" i="15"/>
  <c r="JIN21" i="15"/>
  <c r="JIO21" i="15"/>
  <c r="JIP21" i="15"/>
  <c r="JIQ21" i="15"/>
  <c r="JIR21" i="15"/>
  <c r="JIS21" i="15"/>
  <c r="JIT21" i="15"/>
  <c r="JIU21" i="15"/>
  <c r="JIV21" i="15"/>
  <c r="JIW21" i="15"/>
  <c r="JIX21" i="15"/>
  <c r="JIY21" i="15"/>
  <c r="JIZ21" i="15"/>
  <c r="JJA21" i="15"/>
  <c r="JJB21" i="15"/>
  <c r="JJC21" i="15"/>
  <c r="JJD21" i="15"/>
  <c r="JJE21" i="15"/>
  <c r="JJF21" i="15"/>
  <c r="JJG21" i="15"/>
  <c r="JJH21" i="15"/>
  <c r="JJI21" i="15"/>
  <c r="JJJ21" i="15"/>
  <c r="JJK21" i="15"/>
  <c r="JJL21" i="15"/>
  <c r="JJM21" i="15"/>
  <c r="JJN21" i="15"/>
  <c r="JJO21" i="15"/>
  <c r="JJP21" i="15"/>
  <c r="JJQ21" i="15"/>
  <c r="JJR21" i="15"/>
  <c r="JJS21" i="15"/>
  <c r="JJT21" i="15"/>
  <c r="JJU21" i="15"/>
  <c r="JJV21" i="15"/>
  <c r="JJW21" i="15"/>
  <c r="JJX21" i="15"/>
  <c r="JJY21" i="15"/>
  <c r="JJZ21" i="15"/>
  <c r="JKA21" i="15"/>
  <c r="JKB21" i="15"/>
  <c r="JKC21" i="15"/>
  <c r="JKD21" i="15"/>
  <c r="JKE21" i="15"/>
  <c r="JKF21" i="15"/>
  <c r="JKG21" i="15"/>
  <c r="JKH21" i="15"/>
  <c r="JKI21" i="15"/>
  <c r="JKJ21" i="15"/>
  <c r="JKK21" i="15"/>
  <c r="JKL21" i="15"/>
  <c r="JKM21" i="15"/>
  <c r="JKN21" i="15"/>
  <c r="JKO21" i="15"/>
  <c r="JKP21" i="15"/>
  <c r="JKQ21" i="15"/>
  <c r="JKR21" i="15"/>
  <c r="JKS21" i="15"/>
  <c r="JKT21" i="15"/>
  <c r="JKU21" i="15"/>
  <c r="JKV21" i="15"/>
  <c r="JKW21" i="15"/>
  <c r="JKX21" i="15"/>
  <c r="JKY21" i="15"/>
  <c r="JKZ21" i="15"/>
  <c r="JLA21" i="15"/>
  <c r="JLB21" i="15"/>
  <c r="JLC21" i="15"/>
  <c r="JLD21" i="15"/>
  <c r="JLE21" i="15"/>
  <c r="JLF21" i="15"/>
  <c r="JLG21" i="15"/>
  <c r="JLH21" i="15"/>
  <c r="JLI21" i="15"/>
  <c r="JLJ21" i="15"/>
  <c r="JLK21" i="15"/>
  <c r="JLL21" i="15"/>
  <c r="JLM21" i="15"/>
  <c r="JLN21" i="15"/>
  <c r="JLO21" i="15"/>
  <c r="JLP21" i="15"/>
  <c r="JLQ21" i="15"/>
  <c r="JLR21" i="15"/>
  <c r="JLS21" i="15"/>
  <c r="JLT21" i="15"/>
  <c r="JLU21" i="15"/>
  <c r="JLV21" i="15"/>
  <c r="JLW21" i="15"/>
  <c r="JLX21" i="15"/>
  <c r="JLY21" i="15"/>
  <c r="JLZ21" i="15"/>
  <c r="JMA21" i="15"/>
  <c r="JMB21" i="15"/>
  <c r="JMC21" i="15"/>
  <c r="JMD21" i="15"/>
  <c r="JME21" i="15"/>
  <c r="JMF21" i="15"/>
  <c r="JMG21" i="15"/>
  <c r="JMH21" i="15"/>
  <c r="JMI21" i="15"/>
  <c r="JMJ21" i="15"/>
  <c r="JMK21" i="15"/>
  <c r="JML21" i="15"/>
  <c r="JMM21" i="15"/>
  <c r="JMN21" i="15"/>
  <c r="JMO21" i="15"/>
  <c r="JMP21" i="15"/>
  <c r="JMQ21" i="15"/>
  <c r="JMR21" i="15"/>
  <c r="JMS21" i="15"/>
  <c r="JMT21" i="15"/>
  <c r="JMU21" i="15"/>
  <c r="JMV21" i="15"/>
  <c r="JMW21" i="15"/>
  <c r="JMX21" i="15"/>
  <c r="JMY21" i="15"/>
  <c r="JMZ21" i="15"/>
  <c r="JNA21" i="15"/>
  <c r="JNB21" i="15"/>
  <c r="JNC21" i="15"/>
  <c r="JND21" i="15"/>
  <c r="JNE21" i="15"/>
  <c r="JNF21" i="15"/>
  <c r="JNG21" i="15"/>
  <c r="JNH21" i="15"/>
  <c r="JNI21" i="15"/>
  <c r="JNJ21" i="15"/>
  <c r="JNK21" i="15"/>
  <c r="JNL21" i="15"/>
  <c r="JNM21" i="15"/>
  <c r="JNN21" i="15"/>
  <c r="JNO21" i="15"/>
  <c r="JNP21" i="15"/>
  <c r="JNQ21" i="15"/>
  <c r="JNR21" i="15"/>
  <c r="JNS21" i="15"/>
  <c r="JNT21" i="15"/>
  <c r="JNU21" i="15"/>
  <c r="JNV21" i="15"/>
  <c r="JNW21" i="15"/>
  <c r="JNX21" i="15"/>
  <c r="JNY21" i="15"/>
  <c r="JNZ21" i="15"/>
  <c r="JOA21" i="15"/>
  <c r="JOB21" i="15"/>
  <c r="JOC21" i="15"/>
  <c r="JOD21" i="15"/>
  <c r="JOE21" i="15"/>
  <c r="JOF21" i="15"/>
  <c r="JOG21" i="15"/>
  <c r="JOH21" i="15"/>
  <c r="JOI21" i="15"/>
  <c r="JOJ21" i="15"/>
  <c r="JOK21" i="15"/>
  <c r="JOL21" i="15"/>
  <c r="JOM21" i="15"/>
  <c r="JON21" i="15"/>
  <c r="JOO21" i="15"/>
  <c r="JOP21" i="15"/>
  <c r="JOQ21" i="15"/>
  <c r="JOR21" i="15"/>
  <c r="JOS21" i="15"/>
  <c r="JOT21" i="15"/>
  <c r="JOU21" i="15"/>
  <c r="JOV21" i="15"/>
  <c r="JOW21" i="15"/>
  <c r="JOX21" i="15"/>
  <c r="JOY21" i="15"/>
  <c r="JOZ21" i="15"/>
  <c r="JPA21" i="15"/>
  <c r="JPB21" i="15"/>
  <c r="JPC21" i="15"/>
  <c r="JPD21" i="15"/>
  <c r="JPE21" i="15"/>
  <c r="JPF21" i="15"/>
  <c r="JPG21" i="15"/>
  <c r="JPH21" i="15"/>
  <c r="JPI21" i="15"/>
  <c r="JPJ21" i="15"/>
  <c r="JPK21" i="15"/>
  <c r="JPL21" i="15"/>
  <c r="JPM21" i="15"/>
  <c r="JPN21" i="15"/>
  <c r="JPO21" i="15"/>
  <c r="JPP21" i="15"/>
  <c r="JPQ21" i="15"/>
  <c r="JPR21" i="15"/>
  <c r="JPS21" i="15"/>
  <c r="JPT21" i="15"/>
  <c r="JPU21" i="15"/>
  <c r="JPV21" i="15"/>
  <c r="JPW21" i="15"/>
  <c r="JPX21" i="15"/>
  <c r="JPY21" i="15"/>
  <c r="JPZ21" i="15"/>
  <c r="JQA21" i="15"/>
  <c r="JQB21" i="15"/>
  <c r="JQC21" i="15"/>
  <c r="JQD21" i="15"/>
  <c r="JQE21" i="15"/>
  <c r="JQF21" i="15"/>
  <c r="JQG21" i="15"/>
  <c r="JQH21" i="15"/>
  <c r="JQI21" i="15"/>
  <c r="JQJ21" i="15"/>
  <c r="JQK21" i="15"/>
  <c r="JQL21" i="15"/>
  <c r="JQM21" i="15"/>
  <c r="JQN21" i="15"/>
  <c r="JQO21" i="15"/>
  <c r="JQP21" i="15"/>
  <c r="JQQ21" i="15"/>
  <c r="JQR21" i="15"/>
  <c r="JQS21" i="15"/>
  <c r="JQT21" i="15"/>
  <c r="JQU21" i="15"/>
  <c r="JQV21" i="15"/>
  <c r="JQW21" i="15"/>
  <c r="JQX21" i="15"/>
  <c r="JQY21" i="15"/>
  <c r="JQZ21" i="15"/>
  <c r="JRA21" i="15"/>
  <c r="JRB21" i="15"/>
  <c r="JRC21" i="15"/>
  <c r="JRD21" i="15"/>
  <c r="JRE21" i="15"/>
  <c r="JRF21" i="15"/>
  <c r="JRG21" i="15"/>
  <c r="JRH21" i="15"/>
  <c r="JRI21" i="15"/>
  <c r="JRJ21" i="15"/>
  <c r="JRK21" i="15"/>
  <c r="JRL21" i="15"/>
  <c r="JRM21" i="15"/>
  <c r="JRN21" i="15"/>
  <c r="JRO21" i="15"/>
  <c r="JRP21" i="15"/>
  <c r="JRQ21" i="15"/>
  <c r="JRR21" i="15"/>
  <c r="JRS21" i="15"/>
  <c r="JRT21" i="15"/>
  <c r="JRU21" i="15"/>
  <c r="JRV21" i="15"/>
  <c r="JRW21" i="15"/>
  <c r="JRX21" i="15"/>
  <c r="JRY21" i="15"/>
  <c r="JRZ21" i="15"/>
  <c r="JSA21" i="15"/>
  <c r="JSB21" i="15"/>
  <c r="JSC21" i="15"/>
  <c r="JSD21" i="15"/>
  <c r="JSE21" i="15"/>
  <c r="JSF21" i="15"/>
  <c r="JSG21" i="15"/>
  <c r="JSH21" i="15"/>
  <c r="JSI21" i="15"/>
  <c r="JSJ21" i="15"/>
  <c r="JSK21" i="15"/>
  <c r="JSL21" i="15"/>
  <c r="JSM21" i="15"/>
  <c r="JSN21" i="15"/>
  <c r="JSO21" i="15"/>
  <c r="JSP21" i="15"/>
  <c r="JSQ21" i="15"/>
  <c r="JSR21" i="15"/>
  <c r="JSS21" i="15"/>
  <c r="JST21" i="15"/>
  <c r="JSU21" i="15"/>
  <c r="JSV21" i="15"/>
  <c r="JSW21" i="15"/>
  <c r="JSX21" i="15"/>
  <c r="JSY21" i="15"/>
  <c r="JSZ21" i="15"/>
  <c r="JTA21" i="15"/>
  <c r="JTB21" i="15"/>
  <c r="JTC21" i="15"/>
  <c r="JTD21" i="15"/>
  <c r="JTE21" i="15"/>
  <c r="JTF21" i="15"/>
  <c r="JTG21" i="15"/>
  <c r="JTH21" i="15"/>
  <c r="JTI21" i="15"/>
  <c r="JTJ21" i="15"/>
  <c r="JTK21" i="15"/>
  <c r="JTL21" i="15"/>
  <c r="JTM21" i="15"/>
  <c r="JTN21" i="15"/>
  <c r="JTO21" i="15"/>
  <c r="JTP21" i="15"/>
  <c r="JTQ21" i="15"/>
  <c r="JTR21" i="15"/>
  <c r="JTS21" i="15"/>
  <c r="JTT21" i="15"/>
  <c r="JTU21" i="15"/>
  <c r="JTV21" i="15"/>
  <c r="JTW21" i="15"/>
  <c r="JTX21" i="15"/>
  <c r="JTY21" i="15"/>
  <c r="JTZ21" i="15"/>
  <c r="JUA21" i="15"/>
  <c r="JUB21" i="15"/>
  <c r="JUC21" i="15"/>
  <c r="JUD21" i="15"/>
  <c r="JUE21" i="15"/>
  <c r="JUF21" i="15"/>
  <c r="JUG21" i="15"/>
  <c r="JUH21" i="15"/>
  <c r="JUI21" i="15"/>
  <c r="JUJ21" i="15"/>
  <c r="JUK21" i="15"/>
  <c r="JUL21" i="15"/>
  <c r="JUM21" i="15"/>
  <c r="JUN21" i="15"/>
  <c r="JUO21" i="15"/>
  <c r="JUP21" i="15"/>
  <c r="JUQ21" i="15"/>
  <c r="JUR21" i="15"/>
  <c r="JUS21" i="15"/>
  <c r="JUT21" i="15"/>
  <c r="JUU21" i="15"/>
  <c r="JUV21" i="15"/>
  <c r="JUW21" i="15"/>
  <c r="JUX21" i="15"/>
  <c r="JUY21" i="15"/>
  <c r="JUZ21" i="15"/>
  <c r="JVA21" i="15"/>
  <c r="JVB21" i="15"/>
  <c r="JVC21" i="15"/>
  <c r="JVD21" i="15"/>
  <c r="JVE21" i="15"/>
  <c r="JVF21" i="15"/>
  <c r="JVG21" i="15"/>
  <c r="JVH21" i="15"/>
  <c r="JVI21" i="15"/>
  <c r="JVJ21" i="15"/>
  <c r="JVK21" i="15"/>
  <c r="JVL21" i="15"/>
  <c r="JVM21" i="15"/>
  <c r="JVN21" i="15"/>
  <c r="JVO21" i="15"/>
  <c r="JVP21" i="15"/>
  <c r="JVQ21" i="15"/>
  <c r="JVR21" i="15"/>
  <c r="JVS21" i="15"/>
  <c r="JVT21" i="15"/>
  <c r="JVU21" i="15"/>
  <c r="JVV21" i="15"/>
  <c r="JVW21" i="15"/>
  <c r="JVX21" i="15"/>
  <c r="JVY21" i="15"/>
  <c r="JVZ21" i="15"/>
  <c r="JWA21" i="15"/>
  <c r="JWB21" i="15"/>
  <c r="JWC21" i="15"/>
  <c r="JWD21" i="15"/>
  <c r="JWE21" i="15"/>
  <c r="JWF21" i="15"/>
  <c r="JWG21" i="15"/>
  <c r="JWH21" i="15"/>
  <c r="JWI21" i="15"/>
  <c r="JWJ21" i="15"/>
  <c r="JWK21" i="15"/>
  <c r="JWL21" i="15"/>
  <c r="JWM21" i="15"/>
  <c r="JWN21" i="15"/>
  <c r="JWO21" i="15"/>
  <c r="JWP21" i="15"/>
  <c r="JWQ21" i="15"/>
  <c r="JWR21" i="15"/>
  <c r="JWS21" i="15"/>
  <c r="JWT21" i="15"/>
  <c r="JWU21" i="15"/>
  <c r="JWV21" i="15"/>
  <c r="JWW21" i="15"/>
  <c r="JWX21" i="15"/>
  <c r="JWY21" i="15"/>
  <c r="JWZ21" i="15"/>
  <c r="JXA21" i="15"/>
  <c r="JXB21" i="15"/>
  <c r="JXC21" i="15"/>
  <c r="JXD21" i="15"/>
  <c r="JXE21" i="15"/>
  <c r="JXF21" i="15"/>
  <c r="JXG21" i="15"/>
  <c r="JXH21" i="15"/>
  <c r="JXI21" i="15"/>
  <c r="JXJ21" i="15"/>
  <c r="JXK21" i="15"/>
  <c r="JXL21" i="15"/>
  <c r="JXM21" i="15"/>
  <c r="JXN21" i="15"/>
  <c r="JXO21" i="15"/>
  <c r="JXP21" i="15"/>
  <c r="JXQ21" i="15"/>
  <c r="JXR21" i="15"/>
  <c r="JXS21" i="15"/>
  <c r="JXT21" i="15"/>
  <c r="JXU21" i="15"/>
  <c r="JXV21" i="15"/>
  <c r="JXW21" i="15"/>
  <c r="JXX21" i="15"/>
  <c r="JXY21" i="15"/>
  <c r="JXZ21" i="15"/>
  <c r="JYA21" i="15"/>
  <c r="JYB21" i="15"/>
  <c r="JYC21" i="15"/>
  <c r="JYD21" i="15"/>
  <c r="JYE21" i="15"/>
  <c r="JYF21" i="15"/>
  <c r="JYG21" i="15"/>
  <c r="JYH21" i="15"/>
  <c r="JYI21" i="15"/>
  <c r="JYJ21" i="15"/>
  <c r="JYK21" i="15"/>
  <c r="JYL21" i="15"/>
  <c r="JYM21" i="15"/>
  <c r="JYN21" i="15"/>
  <c r="JYO21" i="15"/>
  <c r="JYP21" i="15"/>
  <c r="JYQ21" i="15"/>
  <c r="JYR21" i="15"/>
  <c r="JYS21" i="15"/>
  <c r="JYT21" i="15"/>
  <c r="JYU21" i="15"/>
  <c r="JYV21" i="15"/>
  <c r="JYW21" i="15"/>
  <c r="JYX21" i="15"/>
  <c r="JYY21" i="15"/>
  <c r="JYZ21" i="15"/>
  <c r="JZA21" i="15"/>
  <c r="JZB21" i="15"/>
  <c r="JZC21" i="15"/>
  <c r="JZD21" i="15"/>
  <c r="JZE21" i="15"/>
  <c r="JZF21" i="15"/>
  <c r="JZG21" i="15"/>
  <c r="JZH21" i="15"/>
  <c r="JZI21" i="15"/>
  <c r="JZJ21" i="15"/>
  <c r="JZK21" i="15"/>
  <c r="JZL21" i="15"/>
  <c r="JZM21" i="15"/>
  <c r="JZN21" i="15"/>
  <c r="JZO21" i="15"/>
  <c r="JZP21" i="15"/>
  <c r="JZQ21" i="15"/>
  <c r="JZR21" i="15"/>
  <c r="JZS21" i="15"/>
  <c r="JZT21" i="15"/>
  <c r="JZU21" i="15"/>
  <c r="JZV21" i="15"/>
  <c r="JZW21" i="15"/>
  <c r="JZX21" i="15"/>
  <c r="JZY21" i="15"/>
  <c r="JZZ21" i="15"/>
  <c r="KAA21" i="15"/>
  <c r="KAB21" i="15"/>
  <c r="KAC21" i="15"/>
  <c r="KAD21" i="15"/>
  <c r="KAE21" i="15"/>
  <c r="KAF21" i="15"/>
  <c r="KAG21" i="15"/>
  <c r="KAH21" i="15"/>
  <c r="KAI21" i="15"/>
  <c r="KAJ21" i="15"/>
  <c r="KAK21" i="15"/>
  <c r="KAL21" i="15"/>
  <c r="KAM21" i="15"/>
  <c r="KAN21" i="15"/>
  <c r="KAO21" i="15"/>
  <c r="KAP21" i="15"/>
  <c r="KAQ21" i="15"/>
  <c r="KAR21" i="15"/>
  <c r="KAS21" i="15"/>
  <c r="KAT21" i="15"/>
  <c r="KAU21" i="15"/>
  <c r="KAV21" i="15"/>
  <c r="KAW21" i="15"/>
  <c r="KAX21" i="15"/>
  <c r="KAY21" i="15"/>
  <c r="KAZ21" i="15"/>
  <c r="KBA21" i="15"/>
  <c r="KBB21" i="15"/>
  <c r="KBC21" i="15"/>
  <c r="KBD21" i="15"/>
  <c r="KBE21" i="15"/>
  <c r="KBF21" i="15"/>
  <c r="KBG21" i="15"/>
  <c r="KBH21" i="15"/>
  <c r="KBI21" i="15"/>
  <c r="KBJ21" i="15"/>
  <c r="KBK21" i="15"/>
  <c r="KBL21" i="15"/>
  <c r="KBM21" i="15"/>
  <c r="KBN21" i="15"/>
  <c r="KBO21" i="15"/>
  <c r="KBP21" i="15"/>
  <c r="KBQ21" i="15"/>
  <c r="KBR21" i="15"/>
  <c r="KBS21" i="15"/>
  <c r="KBT21" i="15"/>
  <c r="KBU21" i="15"/>
  <c r="KBV21" i="15"/>
  <c r="KBW21" i="15"/>
  <c r="KBX21" i="15"/>
  <c r="KBY21" i="15"/>
  <c r="KBZ21" i="15"/>
  <c r="KCA21" i="15"/>
  <c r="KCB21" i="15"/>
  <c r="KCC21" i="15"/>
  <c r="KCD21" i="15"/>
  <c r="KCE21" i="15"/>
  <c r="KCF21" i="15"/>
  <c r="KCG21" i="15"/>
  <c r="KCH21" i="15"/>
  <c r="KCI21" i="15"/>
  <c r="KCJ21" i="15"/>
  <c r="KCK21" i="15"/>
  <c r="KCL21" i="15"/>
  <c r="KCM21" i="15"/>
  <c r="KCN21" i="15"/>
  <c r="KCO21" i="15"/>
  <c r="KCP21" i="15"/>
  <c r="KCQ21" i="15"/>
  <c r="KCR21" i="15"/>
  <c r="KCS21" i="15"/>
  <c r="KCT21" i="15"/>
  <c r="KCU21" i="15"/>
  <c r="KCV21" i="15"/>
  <c r="KCW21" i="15"/>
  <c r="KCX21" i="15"/>
  <c r="KCY21" i="15"/>
  <c r="KCZ21" i="15"/>
  <c r="KDA21" i="15"/>
  <c r="KDB21" i="15"/>
  <c r="KDC21" i="15"/>
  <c r="KDD21" i="15"/>
  <c r="KDE21" i="15"/>
  <c r="KDF21" i="15"/>
  <c r="KDG21" i="15"/>
  <c r="KDH21" i="15"/>
  <c r="KDI21" i="15"/>
  <c r="KDJ21" i="15"/>
  <c r="KDK21" i="15"/>
  <c r="KDL21" i="15"/>
  <c r="KDM21" i="15"/>
  <c r="KDN21" i="15"/>
  <c r="KDO21" i="15"/>
  <c r="KDP21" i="15"/>
  <c r="KDQ21" i="15"/>
  <c r="KDR21" i="15"/>
  <c r="KDS21" i="15"/>
  <c r="KDT21" i="15"/>
  <c r="KDU21" i="15"/>
  <c r="KDV21" i="15"/>
  <c r="KDW21" i="15"/>
  <c r="KDX21" i="15"/>
  <c r="KDY21" i="15"/>
  <c r="KDZ21" i="15"/>
  <c r="KEA21" i="15"/>
  <c r="KEB21" i="15"/>
  <c r="KEC21" i="15"/>
  <c r="KED21" i="15"/>
  <c r="KEE21" i="15"/>
  <c r="KEF21" i="15"/>
  <c r="KEG21" i="15"/>
  <c r="KEH21" i="15"/>
  <c r="KEI21" i="15"/>
  <c r="KEJ21" i="15"/>
  <c r="KEK21" i="15"/>
  <c r="KEL21" i="15"/>
  <c r="KEM21" i="15"/>
  <c r="KEN21" i="15"/>
  <c r="KEO21" i="15"/>
  <c r="KEP21" i="15"/>
  <c r="KEQ21" i="15"/>
  <c r="KER21" i="15"/>
  <c r="KES21" i="15"/>
  <c r="KET21" i="15"/>
  <c r="KEU21" i="15"/>
  <c r="KEV21" i="15"/>
  <c r="KEW21" i="15"/>
  <c r="KEX21" i="15"/>
  <c r="KEY21" i="15"/>
  <c r="KEZ21" i="15"/>
  <c r="KFA21" i="15"/>
  <c r="KFB21" i="15"/>
  <c r="KFC21" i="15"/>
  <c r="KFD21" i="15"/>
  <c r="KFE21" i="15"/>
  <c r="KFF21" i="15"/>
  <c r="KFG21" i="15"/>
  <c r="KFH21" i="15"/>
  <c r="KFI21" i="15"/>
  <c r="KFJ21" i="15"/>
  <c r="KFK21" i="15"/>
  <c r="KFL21" i="15"/>
  <c r="KFM21" i="15"/>
  <c r="KFN21" i="15"/>
  <c r="KFO21" i="15"/>
  <c r="KFP21" i="15"/>
  <c r="KFQ21" i="15"/>
  <c r="KFR21" i="15"/>
  <c r="KFS21" i="15"/>
  <c r="KFT21" i="15"/>
  <c r="KFU21" i="15"/>
  <c r="KFV21" i="15"/>
  <c r="KFW21" i="15"/>
  <c r="KFX21" i="15"/>
  <c r="KFY21" i="15"/>
  <c r="KFZ21" i="15"/>
  <c r="KGA21" i="15"/>
  <c r="KGB21" i="15"/>
  <c r="KGC21" i="15"/>
  <c r="KGD21" i="15"/>
  <c r="KGE21" i="15"/>
  <c r="KGF21" i="15"/>
  <c r="KGG21" i="15"/>
  <c r="KGH21" i="15"/>
  <c r="KGI21" i="15"/>
  <c r="KGJ21" i="15"/>
  <c r="KGK21" i="15"/>
  <c r="KGL21" i="15"/>
  <c r="KGM21" i="15"/>
  <c r="KGN21" i="15"/>
  <c r="KGO21" i="15"/>
  <c r="KGP21" i="15"/>
  <c r="KGQ21" i="15"/>
  <c r="KGR21" i="15"/>
  <c r="KGS21" i="15"/>
  <c r="KGT21" i="15"/>
  <c r="KGU21" i="15"/>
  <c r="KGV21" i="15"/>
  <c r="KGW21" i="15"/>
  <c r="KGX21" i="15"/>
  <c r="KGY21" i="15"/>
  <c r="KGZ21" i="15"/>
  <c r="KHA21" i="15"/>
  <c r="KHB21" i="15"/>
  <c r="KHC21" i="15"/>
  <c r="KHD21" i="15"/>
  <c r="KHE21" i="15"/>
  <c r="KHF21" i="15"/>
  <c r="KHG21" i="15"/>
  <c r="KHH21" i="15"/>
  <c r="KHI21" i="15"/>
  <c r="KHJ21" i="15"/>
  <c r="KHK21" i="15"/>
  <c r="KHL21" i="15"/>
  <c r="KHM21" i="15"/>
  <c r="KHN21" i="15"/>
  <c r="KHO21" i="15"/>
  <c r="KHP21" i="15"/>
  <c r="KHQ21" i="15"/>
  <c r="KHR21" i="15"/>
  <c r="KHS21" i="15"/>
  <c r="KHT21" i="15"/>
  <c r="KHU21" i="15"/>
  <c r="KHV21" i="15"/>
  <c r="KHW21" i="15"/>
  <c r="KHX21" i="15"/>
  <c r="KHY21" i="15"/>
  <c r="KHZ21" i="15"/>
  <c r="KIA21" i="15"/>
  <c r="KIB21" i="15"/>
  <c r="KIC21" i="15"/>
  <c r="KID21" i="15"/>
  <c r="KIE21" i="15"/>
  <c r="KIF21" i="15"/>
  <c r="KIG21" i="15"/>
  <c r="KIH21" i="15"/>
  <c r="KII21" i="15"/>
  <c r="KIJ21" i="15"/>
  <c r="KIK21" i="15"/>
  <c r="KIL21" i="15"/>
  <c r="KIM21" i="15"/>
  <c r="KIN21" i="15"/>
  <c r="KIO21" i="15"/>
  <c r="KIP21" i="15"/>
  <c r="KIQ21" i="15"/>
  <c r="KIR21" i="15"/>
  <c r="KIS21" i="15"/>
  <c r="KIT21" i="15"/>
  <c r="KIU21" i="15"/>
  <c r="KIV21" i="15"/>
  <c r="KIW21" i="15"/>
  <c r="KIX21" i="15"/>
  <c r="KIY21" i="15"/>
  <c r="KIZ21" i="15"/>
  <c r="KJA21" i="15"/>
  <c r="KJB21" i="15"/>
  <c r="KJC21" i="15"/>
  <c r="KJD21" i="15"/>
  <c r="KJE21" i="15"/>
  <c r="KJF21" i="15"/>
  <c r="KJG21" i="15"/>
  <c r="KJH21" i="15"/>
  <c r="KJI21" i="15"/>
  <c r="KJJ21" i="15"/>
  <c r="KJK21" i="15"/>
  <c r="KJL21" i="15"/>
  <c r="KJM21" i="15"/>
  <c r="KJN21" i="15"/>
  <c r="KJO21" i="15"/>
  <c r="KJP21" i="15"/>
  <c r="KJQ21" i="15"/>
  <c r="KJR21" i="15"/>
  <c r="KJS21" i="15"/>
  <c r="KJT21" i="15"/>
  <c r="KJU21" i="15"/>
  <c r="KJV21" i="15"/>
  <c r="KJW21" i="15"/>
  <c r="KJX21" i="15"/>
  <c r="KJY21" i="15"/>
  <c r="KJZ21" i="15"/>
  <c r="KKA21" i="15"/>
  <c r="KKB21" i="15"/>
  <c r="KKC21" i="15"/>
  <c r="KKD21" i="15"/>
  <c r="KKE21" i="15"/>
  <c r="KKF21" i="15"/>
  <c r="KKG21" i="15"/>
  <c r="KKH21" i="15"/>
  <c r="KKI21" i="15"/>
  <c r="KKJ21" i="15"/>
  <c r="KKK21" i="15"/>
  <c r="KKL21" i="15"/>
  <c r="KKM21" i="15"/>
  <c r="KKN21" i="15"/>
  <c r="KKO21" i="15"/>
  <c r="KKP21" i="15"/>
  <c r="KKQ21" i="15"/>
  <c r="KKR21" i="15"/>
  <c r="KKS21" i="15"/>
  <c r="KKT21" i="15"/>
  <c r="KKU21" i="15"/>
  <c r="KKV21" i="15"/>
  <c r="KKW21" i="15"/>
  <c r="KKX21" i="15"/>
  <c r="KKY21" i="15"/>
  <c r="KKZ21" i="15"/>
  <c r="KLA21" i="15"/>
  <c r="KLB21" i="15"/>
  <c r="KLC21" i="15"/>
  <c r="KLD21" i="15"/>
  <c r="KLE21" i="15"/>
  <c r="KLF21" i="15"/>
  <c r="KLG21" i="15"/>
  <c r="KLH21" i="15"/>
  <c r="KLI21" i="15"/>
  <c r="KLJ21" i="15"/>
  <c r="KLK21" i="15"/>
  <c r="KLL21" i="15"/>
  <c r="KLM21" i="15"/>
  <c r="KLN21" i="15"/>
  <c r="KLO21" i="15"/>
  <c r="KLP21" i="15"/>
  <c r="KLQ21" i="15"/>
  <c r="KLR21" i="15"/>
  <c r="KLS21" i="15"/>
  <c r="KLT21" i="15"/>
  <c r="KLU21" i="15"/>
  <c r="KLV21" i="15"/>
  <c r="KLW21" i="15"/>
  <c r="KLX21" i="15"/>
  <c r="KLY21" i="15"/>
  <c r="KLZ21" i="15"/>
  <c r="KMA21" i="15"/>
  <c r="KMB21" i="15"/>
  <c r="KMC21" i="15"/>
  <c r="KMD21" i="15"/>
  <c r="KME21" i="15"/>
  <c r="KMF21" i="15"/>
  <c r="KMG21" i="15"/>
  <c r="KMH21" i="15"/>
  <c r="KMI21" i="15"/>
  <c r="KMJ21" i="15"/>
  <c r="KMK21" i="15"/>
  <c r="KML21" i="15"/>
  <c r="KMM21" i="15"/>
  <c r="KMN21" i="15"/>
  <c r="KMO21" i="15"/>
  <c r="KMP21" i="15"/>
  <c r="KMQ21" i="15"/>
  <c r="KMR21" i="15"/>
  <c r="KMS21" i="15"/>
  <c r="KMT21" i="15"/>
  <c r="KMU21" i="15"/>
  <c r="KMV21" i="15"/>
  <c r="KMW21" i="15"/>
  <c r="KMX21" i="15"/>
  <c r="KMY21" i="15"/>
  <c r="KMZ21" i="15"/>
  <c r="KNA21" i="15"/>
  <c r="KNB21" i="15"/>
  <c r="KNC21" i="15"/>
  <c r="KND21" i="15"/>
  <c r="KNE21" i="15"/>
  <c r="KNF21" i="15"/>
  <c r="KNG21" i="15"/>
  <c r="KNH21" i="15"/>
  <c r="KNI21" i="15"/>
  <c r="KNJ21" i="15"/>
  <c r="KNK21" i="15"/>
  <c r="KNL21" i="15"/>
  <c r="KNM21" i="15"/>
  <c r="KNN21" i="15"/>
  <c r="KNO21" i="15"/>
  <c r="KNP21" i="15"/>
  <c r="KNQ21" i="15"/>
  <c r="KNR21" i="15"/>
  <c r="KNS21" i="15"/>
  <c r="KNT21" i="15"/>
  <c r="KNU21" i="15"/>
  <c r="KNV21" i="15"/>
  <c r="KNW21" i="15"/>
  <c r="KNX21" i="15"/>
  <c r="KNY21" i="15"/>
  <c r="KNZ21" i="15"/>
  <c r="KOA21" i="15"/>
  <c r="KOB21" i="15"/>
  <c r="KOC21" i="15"/>
  <c r="KOD21" i="15"/>
  <c r="KOE21" i="15"/>
  <c r="KOF21" i="15"/>
  <c r="KOG21" i="15"/>
  <c r="KOH21" i="15"/>
  <c r="KOI21" i="15"/>
  <c r="KOJ21" i="15"/>
  <c r="KOK21" i="15"/>
  <c r="KOL21" i="15"/>
  <c r="KOM21" i="15"/>
  <c r="KON21" i="15"/>
  <c r="KOO21" i="15"/>
  <c r="KOP21" i="15"/>
  <c r="KOQ21" i="15"/>
  <c r="KOR21" i="15"/>
  <c r="KOS21" i="15"/>
  <c r="KOT21" i="15"/>
  <c r="KOU21" i="15"/>
  <c r="KOV21" i="15"/>
  <c r="KOW21" i="15"/>
  <c r="KOX21" i="15"/>
  <c r="KOY21" i="15"/>
  <c r="KOZ21" i="15"/>
  <c r="KPA21" i="15"/>
  <c r="KPB21" i="15"/>
  <c r="KPC21" i="15"/>
  <c r="KPD21" i="15"/>
  <c r="KPE21" i="15"/>
  <c r="KPF21" i="15"/>
  <c r="KPG21" i="15"/>
  <c r="KPH21" i="15"/>
  <c r="KPI21" i="15"/>
  <c r="KPJ21" i="15"/>
  <c r="KPK21" i="15"/>
  <c r="KPL21" i="15"/>
  <c r="KPM21" i="15"/>
  <c r="KPN21" i="15"/>
  <c r="KPO21" i="15"/>
  <c r="KPP21" i="15"/>
  <c r="KPQ21" i="15"/>
  <c r="KPR21" i="15"/>
  <c r="KPS21" i="15"/>
  <c r="KPT21" i="15"/>
  <c r="KPU21" i="15"/>
  <c r="KPV21" i="15"/>
  <c r="KPW21" i="15"/>
  <c r="KPX21" i="15"/>
  <c r="KPY21" i="15"/>
  <c r="KPZ21" i="15"/>
  <c r="KQA21" i="15"/>
  <c r="KQB21" i="15"/>
  <c r="KQC21" i="15"/>
  <c r="KQD21" i="15"/>
  <c r="KQE21" i="15"/>
  <c r="KQF21" i="15"/>
  <c r="KQG21" i="15"/>
  <c r="KQH21" i="15"/>
  <c r="KQI21" i="15"/>
  <c r="KQJ21" i="15"/>
  <c r="KQK21" i="15"/>
  <c r="KQL21" i="15"/>
  <c r="KQM21" i="15"/>
  <c r="KQN21" i="15"/>
  <c r="KQO21" i="15"/>
  <c r="KQP21" i="15"/>
  <c r="KQQ21" i="15"/>
  <c r="KQR21" i="15"/>
  <c r="KQS21" i="15"/>
  <c r="KQT21" i="15"/>
  <c r="KQU21" i="15"/>
  <c r="KQV21" i="15"/>
  <c r="KQW21" i="15"/>
  <c r="KQX21" i="15"/>
  <c r="KQY21" i="15"/>
  <c r="KQZ21" i="15"/>
  <c r="KRA21" i="15"/>
  <c r="KRB21" i="15"/>
  <c r="KRC21" i="15"/>
  <c r="KRD21" i="15"/>
  <c r="KRE21" i="15"/>
  <c r="KRF21" i="15"/>
  <c r="KRG21" i="15"/>
  <c r="KRH21" i="15"/>
  <c r="KRI21" i="15"/>
  <c r="KRJ21" i="15"/>
  <c r="KRK21" i="15"/>
  <c r="KRL21" i="15"/>
  <c r="KRM21" i="15"/>
  <c r="KRN21" i="15"/>
  <c r="KRO21" i="15"/>
  <c r="KRP21" i="15"/>
  <c r="KRQ21" i="15"/>
  <c r="KRR21" i="15"/>
  <c r="KRS21" i="15"/>
  <c r="KRT21" i="15"/>
  <c r="KRU21" i="15"/>
  <c r="KRV21" i="15"/>
  <c r="KRW21" i="15"/>
  <c r="KRX21" i="15"/>
  <c r="KRY21" i="15"/>
  <c r="KRZ21" i="15"/>
  <c r="KSA21" i="15"/>
  <c r="KSB21" i="15"/>
  <c r="KSC21" i="15"/>
  <c r="KSD21" i="15"/>
  <c r="KSE21" i="15"/>
  <c r="KSF21" i="15"/>
  <c r="KSG21" i="15"/>
  <c r="KSH21" i="15"/>
  <c r="KSI21" i="15"/>
  <c r="KSJ21" i="15"/>
  <c r="KSK21" i="15"/>
  <c r="KSL21" i="15"/>
  <c r="KSM21" i="15"/>
  <c r="KSN21" i="15"/>
  <c r="KSO21" i="15"/>
  <c r="KSP21" i="15"/>
  <c r="KSQ21" i="15"/>
  <c r="KSR21" i="15"/>
  <c r="KSS21" i="15"/>
  <c r="KST21" i="15"/>
  <c r="KSU21" i="15"/>
  <c r="KSV21" i="15"/>
  <c r="KSW21" i="15"/>
  <c r="KSX21" i="15"/>
  <c r="KSY21" i="15"/>
  <c r="KSZ21" i="15"/>
  <c r="KTA21" i="15"/>
  <c r="KTB21" i="15"/>
  <c r="KTC21" i="15"/>
  <c r="KTD21" i="15"/>
  <c r="KTE21" i="15"/>
  <c r="KTF21" i="15"/>
  <c r="KTG21" i="15"/>
  <c r="KTH21" i="15"/>
  <c r="KTI21" i="15"/>
  <c r="KTJ21" i="15"/>
  <c r="KTK21" i="15"/>
  <c r="KTL21" i="15"/>
  <c r="KTM21" i="15"/>
  <c r="KTN21" i="15"/>
  <c r="KTO21" i="15"/>
  <c r="KTP21" i="15"/>
  <c r="KTQ21" i="15"/>
  <c r="KTR21" i="15"/>
  <c r="KTS21" i="15"/>
  <c r="KTT21" i="15"/>
  <c r="KTU21" i="15"/>
  <c r="KTV21" i="15"/>
  <c r="KTW21" i="15"/>
  <c r="KTX21" i="15"/>
  <c r="KTY21" i="15"/>
  <c r="KTZ21" i="15"/>
  <c r="KUA21" i="15"/>
  <c r="KUB21" i="15"/>
  <c r="KUC21" i="15"/>
  <c r="KUD21" i="15"/>
  <c r="KUE21" i="15"/>
  <c r="KUF21" i="15"/>
  <c r="KUG21" i="15"/>
  <c r="KUH21" i="15"/>
  <c r="KUI21" i="15"/>
  <c r="KUJ21" i="15"/>
  <c r="KUK21" i="15"/>
  <c r="KUL21" i="15"/>
  <c r="KUM21" i="15"/>
  <c r="KUN21" i="15"/>
  <c r="KUO21" i="15"/>
  <c r="KUP21" i="15"/>
  <c r="KUQ21" i="15"/>
  <c r="KUR21" i="15"/>
  <c r="KUS21" i="15"/>
  <c r="KUT21" i="15"/>
  <c r="KUU21" i="15"/>
  <c r="KUV21" i="15"/>
  <c r="KUW21" i="15"/>
  <c r="KUX21" i="15"/>
  <c r="KUY21" i="15"/>
  <c r="KUZ21" i="15"/>
  <c r="KVA21" i="15"/>
  <c r="KVB21" i="15"/>
  <c r="KVC21" i="15"/>
  <c r="KVD21" i="15"/>
  <c r="KVE21" i="15"/>
  <c r="KVF21" i="15"/>
  <c r="KVG21" i="15"/>
  <c r="KVH21" i="15"/>
  <c r="KVI21" i="15"/>
  <c r="KVJ21" i="15"/>
  <c r="KVK21" i="15"/>
  <c r="KVL21" i="15"/>
  <c r="KVM21" i="15"/>
  <c r="KVN21" i="15"/>
  <c r="KVO21" i="15"/>
  <c r="KVP21" i="15"/>
  <c r="KVQ21" i="15"/>
  <c r="KVR21" i="15"/>
  <c r="KVS21" i="15"/>
  <c r="KVT21" i="15"/>
  <c r="KVU21" i="15"/>
  <c r="KVV21" i="15"/>
  <c r="KVW21" i="15"/>
  <c r="KVX21" i="15"/>
  <c r="KVY21" i="15"/>
  <c r="KVZ21" i="15"/>
  <c r="KWA21" i="15"/>
  <c r="KWB21" i="15"/>
  <c r="KWC21" i="15"/>
  <c r="KWD21" i="15"/>
  <c r="KWE21" i="15"/>
  <c r="KWF21" i="15"/>
  <c r="KWG21" i="15"/>
  <c r="KWH21" i="15"/>
  <c r="KWI21" i="15"/>
  <c r="KWJ21" i="15"/>
  <c r="KWK21" i="15"/>
  <c r="KWL21" i="15"/>
  <c r="KWM21" i="15"/>
  <c r="KWN21" i="15"/>
  <c r="KWO21" i="15"/>
  <c r="KWP21" i="15"/>
  <c r="KWQ21" i="15"/>
  <c r="KWR21" i="15"/>
  <c r="KWS21" i="15"/>
  <c r="KWT21" i="15"/>
  <c r="KWU21" i="15"/>
  <c r="KWV21" i="15"/>
  <c r="KWW21" i="15"/>
  <c r="KWX21" i="15"/>
  <c r="KWY21" i="15"/>
  <c r="KWZ21" i="15"/>
  <c r="KXA21" i="15"/>
  <c r="KXB21" i="15"/>
  <c r="KXC21" i="15"/>
  <c r="KXD21" i="15"/>
  <c r="KXE21" i="15"/>
  <c r="KXF21" i="15"/>
  <c r="KXG21" i="15"/>
  <c r="KXH21" i="15"/>
  <c r="KXI21" i="15"/>
  <c r="KXJ21" i="15"/>
  <c r="KXK21" i="15"/>
  <c r="KXL21" i="15"/>
  <c r="KXM21" i="15"/>
  <c r="KXN21" i="15"/>
  <c r="KXO21" i="15"/>
  <c r="KXP21" i="15"/>
  <c r="KXQ21" i="15"/>
  <c r="KXR21" i="15"/>
  <c r="KXS21" i="15"/>
  <c r="KXT21" i="15"/>
  <c r="KXU21" i="15"/>
  <c r="KXV21" i="15"/>
  <c r="KXW21" i="15"/>
  <c r="KXX21" i="15"/>
  <c r="KXY21" i="15"/>
  <c r="KXZ21" i="15"/>
  <c r="KYA21" i="15"/>
  <c r="KYB21" i="15"/>
  <c r="KYC21" i="15"/>
  <c r="KYD21" i="15"/>
  <c r="KYE21" i="15"/>
  <c r="KYF21" i="15"/>
  <c r="KYG21" i="15"/>
  <c r="KYH21" i="15"/>
  <c r="KYI21" i="15"/>
  <c r="KYJ21" i="15"/>
  <c r="KYK21" i="15"/>
  <c r="KYL21" i="15"/>
  <c r="KYM21" i="15"/>
  <c r="KYN21" i="15"/>
  <c r="KYO21" i="15"/>
  <c r="KYP21" i="15"/>
  <c r="KYQ21" i="15"/>
  <c r="KYR21" i="15"/>
  <c r="KYS21" i="15"/>
  <c r="KYT21" i="15"/>
  <c r="KYU21" i="15"/>
  <c r="KYV21" i="15"/>
  <c r="KYW21" i="15"/>
  <c r="KYX21" i="15"/>
  <c r="KYY21" i="15"/>
  <c r="KYZ21" i="15"/>
  <c r="KZA21" i="15"/>
  <c r="KZB21" i="15"/>
  <c r="KZC21" i="15"/>
  <c r="KZD21" i="15"/>
  <c r="KZE21" i="15"/>
  <c r="KZF21" i="15"/>
  <c r="KZG21" i="15"/>
  <c r="KZH21" i="15"/>
  <c r="KZI21" i="15"/>
  <c r="KZJ21" i="15"/>
  <c r="KZK21" i="15"/>
  <c r="KZL21" i="15"/>
  <c r="KZM21" i="15"/>
  <c r="KZN21" i="15"/>
  <c r="KZO21" i="15"/>
  <c r="KZP21" i="15"/>
  <c r="KZQ21" i="15"/>
  <c r="KZR21" i="15"/>
  <c r="KZS21" i="15"/>
  <c r="KZT21" i="15"/>
  <c r="KZU21" i="15"/>
  <c r="KZV21" i="15"/>
  <c r="KZW21" i="15"/>
  <c r="KZX21" i="15"/>
  <c r="KZY21" i="15"/>
  <c r="KZZ21" i="15"/>
  <c r="LAA21" i="15"/>
  <c r="LAB21" i="15"/>
  <c r="LAC21" i="15"/>
  <c r="LAD21" i="15"/>
  <c r="LAE21" i="15"/>
  <c r="LAF21" i="15"/>
  <c r="LAG21" i="15"/>
  <c r="LAH21" i="15"/>
  <c r="LAI21" i="15"/>
  <c r="LAJ21" i="15"/>
  <c r="LAK21" i="15"/>
  <c r="LAL21" i="15"/>
  <c r="LAM21" i="15"/>
  <c r="LAN21" i="15"/>
  <c r="LAO21" i="15"/>
  <c r="LAP21" i="15"/>
  <c r="LAQ21" i="15"/>
  <c r="LAR21" i="15"/>
  <c r="LAS21" i="15"/>
  <c r="LAT21" i="15"/>
  <c r="LAU21" i="15"/>
  <c r="LAV21" i="15"/>
  <c r="LAW21" i="15"/>
  <c r="LAX21" i="15"/>
  <c r="LAY21" i="15"/>
  <c r="LAZ21" i="15"/>
  <c r="LBA21" i="15"/>
  <c r="LBB21" i="15"/>
  <c r="LBC21" i="15"/>
  <c r="LBD21" i="15"/>
  <c r="LBE21" i="15"/>
  <c r="LBF21" i="15"/>
  <c r="LBG21" i="15"/>
  <c r="LBH21" i="15"/>
  <c r="LBI21" i="15"/>
  <c r="LBJ21" i="15"/>
  <c r="LBK21" i="15"/>
  <c r="LBL21" i="15"/>
  <c r="LBM21" i="15"/>
  <c r="LBN21" i="15"/>
  <c r="LBO21" i="15"/>
  <c r="LBP21" i="15"/>
  <c r="LBQ21" i="15"/>
  <c r="LBR21" i="15"/>
  <c r="LBS21" i="15"/>
  <c r="LBT21" i="15"/>
  <c r="LBU21" i="15"/>
  <c r="LBV21" i="15"/>
  <c r="LBW21" i="15"/>
  <c r="LBX21" i="15"/>
  <c r="LBY21" i="15"/>
  <c r="LBZ21" i="15"/>
  <c r="LCA21" i="15"/>
  <c r="LCB21" i="15"/>
  <c r="LCC21" i="15"/>
  <c r="LCD21" i="15"/>
  <c r="LCE21" i="15"/>
  <c r="LCF21" i="15"/>
  <c r="LCG21" i="15"/>
  <c r="LCH21" i="15"/>
  <c r="LCI21" i="15"/>
  <c r="LCJ21" i="15"/>
  <c r="LCK21" i="15"/>
  <c r="LCL21" i="15"/>
  <c r="LCM21" i="15"/>
  <c r="LCN21" i="15"/>
  <c r="LCO21" i="15"/>
  <c r="LCP21" i="15"/>
  <c r="LCQ21" i="15"/>
  <c r="LCR21" i="15"/>
  <c r="LCS21" i="15"/>
  <c r="LCT21" i="15"/>
  <c r="LCU21" i="15"/>
  <c r="LCV21" i="15"/>
  <c r="LCW21" i="15"/>
  <c r="LCX21" i="15"/>
  <c r="LCY21" i="15"/>
  <c r="LCZ21" i="15"/>
  <c r="LDA21" i="15"/>
  <c r="LDB21" i="15"/>
  <c r="LDC21" i="15"/>
  <c r="LDD21" i="15"/>
  <c r="LDE21" i="15"/>
  <c r="LDF21" i="15"/>
  <c r="LDG21" i="15"/>
  <c r="LDH21" i="15"/>
  <c r="LDI21" i="15"/>
  <c r="LDJ21" i="15"/>
  <c r="LDK21" i="15"/>
  <c r="LDL21" i="15"/>
  <c r="LDM21" i="15"/>
  <c r="LDN21" i="15"/>
  <c r="LDO21" i="15"/>
  <c r="LDP21" i="15"/>
  <c r="LDQ21" i="15"/>
  <c r="LDR21" i="15"/>
  <c r="LDS21" i="15"/>
  <c r="LDT21" i="15"/>
  <c r="LDU21" i="15"/>
  <c r="LDV21" i="15"/>
  <c r="LDW21" i="15"/>
  <c r="LDX21" i="15"/>
  <c r="LDY21" i="15"/>
  <c r="LDZ21" i="15"/>
  <c r="LEA21" i="15"/>
  <c r="LEB21" i="15"/>
  <c r="LEC21" i="15"/>
  <c r="LED21" i="15"/>
  <c r="LEE21" i="15"/>
  <c r="LEF21" i="15"/>
  <c r="LEG21" i="15"/>
  <c r="LEH21" i="15"/>
  <c r="LEI21" i="15"/>
  <c r="LEJ21" i="15"/>
  <c r="LEK21" i="15"/>
  <c r="LEL21" i="15"/>
  <c r="LEM21" i="15"/>
  <c r="LEN21" i="15"/>
  <c r="LEO21" i="15"/>
  <c r="LEP21" i="15"/>
  <c r="LEQ21" i="15"/>
  <c r="LER21" i="15"/>
  <c r="LES21" i="15"/>
  <c r="LET21" i="15"/>
  <c r="LEU21" i="15"/>
  <c r="LEV21" i="15"/>
  <c r="LEW21" i="15"/>
  <c r="LEX21" i="15"/>
  <c r="LEY21" i="15"/>
  <c r="LEZ21" i="15"/>
  <c r="LFA21" i="15"/>
  <c r="LFB21" i="15"/>
  <c r="LFC21" i="15"/>
  <c r="LFD21" i="15"/>
  <c r="LFE21" i="15"/>
  <c r="LFF21" i="15"/>
  <c r="LFG21" i="15"/>
  <c r="LFH21" i="15"/>
  <c r="LFI21" i="15"/>
  <c r="LFJ21" i="15"/>
  <c r="LFK21" i="15"/>
  <c r="LFL21" i="15"/>
  <c r="LFM21" i="15"/>
  <c r="LFN21" i="15"/>
  <c r="LFO21" i="15"/>
  <c r="LFP21" i="15"/>
  <c r="LFQ21" i="15"/>
  <c r="LFR21" i="15"/>
  <c r="LFS21" i="15"/>
  <c r="LFT21" i="15"/>
  <c r="LFU21" i="15"/>
  <c r="LFV21" i="15"/>
  <c r="LFW21" i="15"/>
  <c r="LFX21" i="15"/>
  <c r="LFY21" i="15"/>
  <c r="LFZ21" i="15"/>
  <c r="LGA21" i="15"/>
  <c r="LGB21" i="15"/>
  <c r="LGC21" i="15"/>
  <c r="LGD21" i="15"/>
  <c r="LGE21" i="15"/>
  <c r="LGF21" i="15"/>
  <c r="LGG21" i="15"/>
  <c r="LGH21" i="15"/>
  <c r="LGI21" i="15"/>
  <c r="LGJ21" i="15"/>
  <c r="LGK21" i="15"/>
  <c r="LGL21" i="15"/>
  <c r="LGM21" i="15"/>
  <c r="LGN21" i="15"/>
  <c r="LGO21" i="15"/>
  <c r="LGP21" i="15"/>
  <c r="LGQ21" i="15"/>
  <c r="LGR21" i="15"/>
  <c r="LGS21" i="15"/>
  <c r="LGT21" i="15"/>
  <c r="LGU21" i="15"/>
  <c r="LGV21" i="15"/>
  <c r="LGW21" i="15"/>
  <c r="LGX21" i="15"/>
  <c r="LGY21" i="15"/>
  <c r="LGZ21" i="15"/>
  <c r="LHA21" i="15"/>
  <c r="LHB21" i="15"/>
  <c r="LHC21" i="15"/>
  <c r="LHD21" i="15"/>
  <c r="LHE21" i="15"/>
  <c r="LHF21" i="15"/>
  <c r="LHG21" i="15"/>
  <c r="LHH21" i="15"/>
  <c r="LHI21" i="15"/>
  <c r="LHJ21" i="15"/>
  <c r="LHK21" i="15"/>
  <c r="LHL21" i="15"/>
  <c r="LHM21" i="15"/>
  <c r="LHN21" i="15"/>
  <c r="LHO21" i="15"/>
  <c r="LHP21" i="15"/>
  <c r="LHQ21" i="15"/>
  <c r="LHR21" i="15"/>
  <c r="LHS21" i="15"/>
  <c r="LHT21" i="15"/>
  <c r="LHU21" i="15"/>
  <c r="LHV21" i="15"/>
  <c r="LHW21" i="15"/>
  <c r="LHX21" i="15"/>
  <c r="LHY21" i="15"/>
  <c r="LHZ21" i="15"/>
  <c r="LIA21" i="15"/>
  <c r="LIB21" i="15"/>
  <c r="LIC21" i="15"/>
  <c r="LID21" i="15"/>
  <c r="LIE21" i="15"/>
  <c r="LIF21" i="15"/>
  <c r="LIG21" i="15"/>
  <c r="LIH21" i="15"/>
  <c r="LII21" i="15"/>
  <c r="LIJ21" i="15"/>
  <c r="LIK21" i="15"/>
  <c r="LIL21" i="15"/>
  <c r="LIM21" i="15"/>
  <c r="LIN21" i="15"/>
  <c r="LIO21" i="15"/>
  <c r="LIP21" i="15"/>
  <c r="LIQ21" i="15"/>
  <c r="LIR21" i="15"/>
  <c r="LIS21" i="15"/>
  <c r="LIT21" i="15"/>
  <c r="LIU21" i="15"/>
  <c r="LIV21" i="15"/>
  <c r="LIW21" i="15"/>
  <c r="LIX21" i="15"/>
  <c r="LIY21" i="15"/>
  <c r="LIZ21" i="15"/>
  <c r="LJA21" i="15"/>
  <c r="LJB21" i="15"/>
  <c r="LJC21" i="15"/>
  <c r="LJD21" i="15"/>
  <c r="LJE21" i="15"/>
  <c r="LJF21" i="15"/>
  <c r="LJG21" i="15"/>
  <c r="LJH21" i="15"/>
  <c r="LJI21" i="15"/>
  <c r="LJJ21" i="15"/>
  <c r="LJK21" i="15"/>
  <c r="LJL21" i="15"/>
  <c r="LJM21" i="15"/>
  <c r="LJN21" i="15"/>
  <c r="LJO21" i="15"/>
  <c r="LJP21" i="15"/>
  <c r="LJQ21" i="15"/>
  <c r="LJR21" i="15"/>
  <c r="LJS21" i="15"/>
  <c r="LJT21" i="15"/>
  <c r="LJU21" i="15"/>
  <c r="LJV21" i="15"/>
  <c r="LJW21" i="15"/>
  <c r="LJX21" i="15"/>
  <c r="LJY21" i="15"/>
  <c r="LJZ21" i="15"/>
  <c r="LKA21" i="15"/>
  <c r="LKB21" i="15"/>
  <c r="LKC21" i="15"/>
  <c r="LKD21" i="15"/>
  <c r="LKE21" i="15"/>
  <c r="LKF21" i="15"/>
  <c r="LKG21" i="15"/>
  <c r="LKH21" i="15"/>
  <c r="LKI21" i="15"/>
  <c r="LKJ21" i="15"/>
  <c r="LKK21" i="15"/>
  <c r="LKL21" i="15"/>
  <c r="LKM21" i="15"/>
  <c r="LKN21" i="15"/>
  <c r="LKO21" i="15"/>
  <c r="LKP21" i="15"/>
  <c r="LKQ21" i="15"/>
  <c r="LKR21" i="15"/>
  <c r="LKS21" i="15"/>
  <c r="LKT21" i="15"/>
  <c r="LKU21" i="15"/>
  <c r="LKV21" i="15"/>
  <c r="LKW21" i="15"/>
  <c r="LKX21" i="15"/>
  <c r="LKY21" i="15"/>
  <c r="LKZ21" i="15"/>
  <c r="LLA21" i="15"/>
  <c r="LLB21" i="15"/>
  <c r="LLC21" i="15"/>
  <c r="LLD21" i="15"/>
  <c r="LLE21" i="15"/>
  <c r="LLF21" i="15"/>
  <c r="LLG21" i="15"/>
  <c r="LLH21" i="15"/>
  <c r="LLI21" i="15"/>
  <c r="LLJ21" i="15"/>
  <c r="LLK21" i="15"/>
  <c r="LLL21" i="15"/>
  <c r="LLM21" i="15"/>
  <c r="LLN21" i="15"/>
  <c r="LLO21" i="15"/>
  <c r="LLP21" i="15"/>
  <c r="LLQ21" i="15"/>
  <c r="LLR21" i="15"/>
  <c r="LLS21" i="15"/>
  <c r="LLT21" i="15"/>
  <c r="LLU21" i="15"/>
  <c r="LLV21" i="15"/>
  <c r="LLW21" i="15"/>
  <c r="LLX21" i="15"/>
  <c r="LLY21" i="15"/>
  <c r="LLZ21" i="15"/>
  <c r="LMA21" i="15"/>
  <c r="LMB21" i="15"/>
  <c r="LMC21" i="15"/>
  <c r="LMD21" i="15"/>
  <c r="LME21" i="15"/>
  <c r="LMF21" i="15"/>
  <c r="LMG21" i="15"/>
  <c r="LMH21" i="15"/>
  <c r="LMI21" i="15"/>
  <c r="LMJ21" i="15"/>
  <c r="LMK21" i="15"/>
  <c r="LML21" i="15"/>
  <c r="LMM21" i="15"/>
  <c r="LMN21" i="15"/>
  <c r="LMO21" i="15"/>
  <c r="LMP21" i="15"/>
  <c r="LMQ21" i="15"/>
  <c r="LMR21" i="15"/>
  <c r="LMS21" i="15"/>
  <c r="LMT21" i="15"/>
  <c r="LMU21" i="15"/>
  <c r="LMV21" i="15"/>
  <c r="LMW21" i="15"/>
  <c r="LMX21" i="15"/>
  <c r="LMY21" i="15"/>
  <c r="LMZ21" i="15"/>
  <c r="LNA21" i="15"/>
  <c r="LNB21" i="15"/>
  <c r="LNC21" i="15"/>
  <c r="LND21" i="15"/>
  <c r="LNE21" i="15"/>
  <c r="LNF21" i="15"/>
  <c r="LNG21" i="15"/>
  <c r="LNH21" i="15"/>
  <c r="LNI21" i="15"/>
  <c r="LNJ21" i="15"/>
  <c r="LNK21" i="15"/>
  <c r="LNL21" i="15"/>
  <c r="LNM21" i="15"/>
  <c r="LNN21" i="15"/>
  <c r="LNO21" i="15"/>
  <c r="LNP21" i="15"/>
  <c r="LNQ21" i="15"/>
  <c r="LNR21" i="15"/>
  <c r="LNS21" i="15"/>
  <c r="LNT21" i="15"/>
  <c r="LNU21" i="15"/>
  <c r="LNV21" i="15"/>
  <c r="LNW21" i="15"/>
  <c r="LNX21" i="15"/>
  <c r="LNY21" i="15"/>
  <c r="LNZ21" i="15"/>
  <c r="LOA21" i="15"/>
  <c r="LOB21" i="15"/>
  <c r="LOC21" i="15"/>
  <c r="LOD21" i="15"/>
  <c r="LOE21" i="15"/>
  <c r="LOF21" i="15"/>
  <c r="LOG21" i="15"/>
  <c r="LOH21" i="15"/>
  <c r="LOI21" i="15"/>
  <c r="LOJ21" i="15"/>
  <c r="LOK21" i="15"/>
  <c r="LOL21" i="15"/>
  <c r="LOM21" i="15"/>
  <c r="LON21" i="15"/>
  <c r="LOO21" i="15"/>
  <c r="LOP21" i="15"/>
  <c r="LOQ21" i="15"/>
  <c r="LOR21" i="15"/>
  <c r="LOS21" i="15"/>
  <c r="LOT21" i="15"/>
  <c r="LOU21" i="15"/>
  <c r="LOV21" i="15"/>
  <c r="LOW21" i="15"/>
  <c r="LOX21" i="15"/>
  <c r="LOY21" i="15"/>
  <c r="LOZ21" i="15"/>
  <c r="LPA21" i="15"/>
  <c r="LPB21" i="15"/>
  <c r="LPC21" i="15"/>
  <c r="LPD21" i="15"/>
  <c r="LPE21" i="15"/>
  <c r="LPF21" i="15"/>
  <c r="LPG21" i="15"/>
  <c r="LPH21" i="15"/>
  <c r="LPI21" i="15"/>
  <c r="LPJ21" i="15"/>
  <c r="LPK21" i="15"/>
  <c r="LPL21" i="15"/>
  <c r="LPM21" i="15"/>
  <c r="LPN21" i="15"/>
  <c r="LPO21" i="15"/>
  <c r="LPP21" i="15"/>
  <c r="LPQ21" i="15"/>
  <c r="LPR21" i="15"/>
  <c r="LPS21" i="15"/>
  <c r="LPT21" i="15"/>
  <c r="LPU21" i="15"/>
  <c r="LPV21" i="15"/>
  <c r="LPW21" i="15"/>
  <c r="LPX21" i="15"/>
  <c r="LPY21" i="15"/>
  <c r="LPZ21" i="15"/>
  <c r="LQA21" i="15"/>
  <c r="LQB21" i="15"/>
  <c r="LQC21" i="15"/>
  <c r="LQD21" i="15"/>
  <c r="LQE21" i="15"/>
  <c r="LQF21" i="15"/>
  <c r="LQG21" i="15"/>
  <c r="LQH21" i="15"/>
  <c r="LQI21" i="15"/>
  <c r="LQJ21" i="15"/>
  <c r="LQK21" i="15"/>
  <c r="LQL21" i="15"/>
  <c r="LQM21" i="15"/>
  <c r="LQN21" i="15"/>
  <c r="LQO21" i="15"/>
  <c r="LQP21" i="15"/>
  <c r="LQQ21" i="15"/>
  <c r="LQR21" i="15"/>
  <c r="LQS21" i="15"/>
  <c r="LQT21" i="15"/>
  <c r="LQU21" i="15"/>
  <c r="LQV21" i="15"/>
  <c r="LQW21" i="15"/>
  <c r="LQX21" i="15"/>
  <c r="LQY21" i="15"/>
  <c r="LQZ21" i="15"/>
  <c r="LRA21" i="15"/>
  <c r="LRB21" i="15"/>
  <c r="LRC21" i="15"/>
  <c r="LRD21" i="15"/>
  <c r="LRE21" i="15"/>
  <c r="LRF21" i="15"/>
  <c r="LRG21" i="15"/>
  <c r="LRH21" i="15"/>
  <c r="LRI21" i="15"/>
  <c r="LRJ21" i="15"/>
  <c r="LRK21" i="15"/>
  <c r="LRL21" i="15"/>
  <c r="LRM21" i="15"/>
  <c r="LRN21" i="15"/>
  <c r="LRO21" i="15"/>
  <c r="LRP21" i="15"/>
  <c r="LRQ21" i="15"/>
  <c r="LRR21" i="15"/>
  <c r="LRS21" i="15"/>
  <c r="LRT21" i="15"/>
  <c r="LRU21" i="15"/>
  <c r="LRV21" i="15"/>
  <c r="LRW21" i="15"/>
  <c r="LRX21" i="15"/>
  <c r="LRY21" i="15"/>
  <c r="LRZ21" i="15"/>
  <c r="LSA21" i="15"/>
  <c r="LSB21" i="15"/>
  <c r="LSC21" i="15"/>
  <c r="LSD21" i="15"/>
  <c r="LSE21" i="15"/>
  <c r="LSF21" i="15"/>
  <c r="LSG21" i="15"/>
  <c r="LSH21" i="15"/>
  <c r="LSI21" i="15"/>
  <c r="LSJ21" i="15"/>
  <c r="LSK21" i="15"/>
  <c r="LSL21" i="15"/>
  <c r="LSM21" i="15"/>
  <c r="LSN21" i="15"/>
  <c r="LSO21" i="15"/>
  <c r="LSP21" i="15"/>
  <c r="LSQ21" i="15"/>
  <c r="LSR21" i="15"/>
  <c r="LSS21" i="15"/>
  <c r="LST21" i="15"/>
  <c r="LSU21" i="15"/>
  <c r="LSV21" i="15"/>
  <c r="LSW21" i="15"/>
  <c r="LSX21" i="15"/>
  <c r="LSY21" i="15"/>
  <c r="LSZ21" i="15"/>
  <c r="LTA21" i="15"/>
  <c r="LTB21" i="15"/>
  <c r="LTC21" i="15"/>
  <c r="LTD21" i="15"/>
  <c r="LTE21" i="15"/>
  <c r="LTF21" i="15"/>
  <c r="LTG21" i="15"/>
  <c r="LTH21" i="15"/>
  <c r="LTI21" i="15"/>
  <c r="LTJ21" i="15"/>
  <c r="LTK21" i="15"/>
  <c r="LTL21" i="15"/>
  <c r="LTM21" i="15"/>
  <c r="LTN21" i="15"/>
  <c r="LTO21" i="15"/>
  <c r="LTP21" i="15"/>
  <c r="LTQ21" i="15"/>
  <c r="LTR21" i="15"/>
  <c r="LTS21" i="15"/>
  <c r="LTT21" i="15"/>
  <c r="LTU21" i="15"/>
  <c r="LTV21" i="15"/>
  <c r="LTW21" i="15"/>
  <c r="LTX21" i="15"/>
  <c r="LTY21" i="15"/>
  <c r="LTZ21" i="15"/>
  <c r="LUA21" i="15"/>
  <c r="LUB21" i="15"/>
  <c r="LUC21" i="15"/>
  <c r="LUD21" i="15"/>
  <c r="LUE21" i="15"/>
  <c r="LUF21" i="15"/>
  <c r="LUG21" i="15"/>
  <c r="LUH21" i="15"/>
  <c r="LUI21" i="15"/>
  <c r="LUJ21" i="15"/>
  <c r="LUK21" i="15"/>
  <c r="LUL21" i="15"/>
  <c r="LUM21" i="15"/>
  <c r="LUN21" i="15"/>
  <c r="LUO21" i="15"/>
  <c r="LUP21" i="15"/>
  <c r="LUQ21" i="15"/>
  <c r="LUR21" i="15"/>
  <c r="LUS21" i="15"/>
  <c r="LUT21" i="15"/>
  <c r="LUU21" i="15"/>
  <c r="LUV21" i="15"/>
  <c r="LUW21" i="15"/>
  <c r="LUX21" i="15"/>
  <c r="LUY21" i="15"/>
  <c r="LUZ21" i="15"/>
  <c r="LVA21" i="15"/>
  <c r="LVB21" i="15"/>
  <c r="LVC21" i="15"/>
  <c r="LVD21" i="15"/>
  <c r="LVE21" i="15"/>
  <c r="LVF21" i="15"/>
  <c r="LVG21" i="15"/>
  <c r="LVH21" i="15"/>
  <c r="LVI21" i="15"/>
  <c r="LVJ21" i="15"/>
  <c r="LVK21" i="15"/>
  <c r="LVL21" i="15"/>
  <c r="LVM21" i="15"/>
  <c r="LVN21" i="15"/>
  <c r="LVO21" i="15"/>
  <c r="LVP21" i="15"/>
  <c r="LVQ21" i="15"/>
  <c r="LVR21" i="15"/>
  <c r="LVS21" i="15"/>
  <c r="LVT21" i="15"/>
  <c r="LVU21" i="15"/>
  <c r="LVV21" i="15"/>
  <c r="LVW21" i="15"/>
  <c r="LVX21" i="15"/>
  <c r="LVY21" i="15"/>
  <c r="LVZ21" i="15"/>
  <c r="LWA21" i="15"/>
  <c r="LWB21" i="15"/>
  <c r="LWC21" i="15"/>
  <c r="LWD21" i="15"/>
  <c r="LWE21" i="15"/>
  <c r="LWF21" i="15"/>
  <c r="LWG21" i="15"/>
  <c r="LWH21" i="15"/>
  <c r="LWI21" i="15"/>
  <c r="LWJ21" i="15"/>
  <c r="LWK21" i="15"/>
  <c r="LWL21" i="15"/>
  <c r="LWM21" i="15"/>
  <c r="LWN21" i="15"/>
  <c r="LWO21" i="15"/>
  <c r="LWP21" i="15"/>
  <c r="LWQ21" i="15"/>
  <c r="LWR21" i="15"/>
  <c r="LWS21" i="15"/>
  <c r="LWT21" i="15"/>
  <c r="LWU21" i="15"/>
  <c r="LWV21" i="15"/>
  <c r="LWW21" i="15"/>
  <c r="LWX21" i="15"/>
  <c r="LWY21" i="15"/>
  <c r="LWZ21" i="15"/>
  <c r="LXA21" i="15"/>
  <c r="LXB21" i="15"/>
  <c r="LXC21" i="15"/>
  <c r="LXD21" i="15"/>
  <c r="LXE21" i="15"/>
  <c r="LXF21" i="15"/>
  <c r="LXG21" i="15"/>
  <c r="LXH21" i="15"/>
  <c r="LXI21" i="15"/>
  <c r="LXJ21" i="15"/>
  <c r="LXK21" i="15"/>
  <c r="LXL21" i="15"/>
  <c r="LXM21" i="15"/>
  <c r="LXN21" i="15"/>
  <c r="LXO21" i="15"/>
  <c r="LXP21" i="15"/>
  <c r="LXQ21" i="15"/>
  <c r="LXR21" i="15"/>
  <c r="LXS21" i="15"/>
  <c r="LXT21" i="15"/>
  <c r="LXU21" i="15"/>
  <c r="LXV21" i="15"/>
  <c r="LXW21" i="15"/>
  <c r="LXX21" i="15"/>
  <c r="LXY21" i="15"/>
  <c r="LXZ21" i="15"/>
  <c r="LYA21" i="15"/>
  <c r="LYB21" i="15"/>
  <c r="LYC21" i="15"/>
  <c r="LYD21" i="15"/>
  <c r="LYE21" i="15"/>
  <c r="LYF21" i="15"/>
  <c r="LYG21" i="15"/>
  <c r="LYH21" i="15"/>
  <c r="LYI21" i="15"/>
  <c r="LYJ21" i="15"/>
  <c r="LYK21" i="15"/>
  <c r="LYL21" i="15"/>
  <c r="LYM21" i="15"/>
  <c r="LYN21" i="15"/>
  <c r="LYO21" i="15"/>
  <c r="LYP21" i="15"/>
  <c r="LYQ21" i="15"/>
  <c r="LYR21" i="15"/>
  <c r="LYS21" i="15"/>
  <c r="LYT21" i="15"/>
  <c r="LYU21" i="15"/>
  <c r="LYV21" i="15"/>
  <c r="LYW21" i="15"/>
  <c r="LYX21" i="15"/>
  <c r="LYY21" i="15"/>
  <c r="LYZ21" i="15"/>
  <c r="LZA21" i="15"/>
  <c r="LZB21" i="15"/>
  <c r="LZC21" i="15"/>
  <c r="LZD21" i="15"/>
  <c r="LZE21" i="15"/>
  <c r="LZF21" i="15"/>
  <c r="LZG21" i="15"/>
  <c r="LZH21" i="15"/>
  <c r="LZI21" i="15"/>
  <c r="LZJ21" i="15"/>
  <c r="LZK21" i="15"/>
  <c r="LZL21" i="15"/>
  <c r="LZM21" i="15"/>
  <c r="LZN21" i="15"/>
  <c r="LZO21" i="15"/>
  <c r="LZP21" i="15"/>
  <c r="LZQ21" i="15"/>
  <c r="LZR21" i="15"/>
  <c r="LZS21" i="15"/>
  <c r="LZT21" i="15"/>
  <c r="LZU21" i="15"/>
  <c r="LZV21" i="15"/>
  <c r="LZW21" i="15"/>
  <c r="LZX21" i="15"/>
  <c r="LZY21" i="15"/>
  <c r="LZZ21" i="15"/>
  <c r="MAA21" i="15"/>
  <c r="MAB21" i="15"/>
  <c r="MAC21" i="15"/>
  <c r="MAD21" i="15"/>
  <c r="MAE21" i="15"/>
  <c r="MAF21" i="15"/>
  <c r="MAG21" i="15"/>
  <c r="MAH21" i="15"/>
  <c r="MAI21" i="15"/>
  <c r="MAJ21" i="15"/>
  <c r="MAK21" i="15"/>
  <c r="MAL21" i="15"/>
  <c r="MAM21" i="15"/>
  <c r="MAN21" i="15"/>
  <c r="MAO21" i="15"/>
  <c r="MAP21" i="15"/>
  <c r="MAQ21" i="15"/>
  <c r="MAR21" i="15"/>
  <c r="MAS21" i="15"/>
  <c r="MAT21" i="15"/>
  <c r="MAU21" i="15"/>
  <c r="MAV21" i="15"/>
  <c r="MAW21" i="15"/>
  <c r="MAX21" i="15"/>
  <c r="MAY21" i="15"/>
  <c r="MAZ21" i="15"/>
  <c r="MBA21" i="15"/>
  <c r="MBB21" i="15"/>
  <c r="MBC21" i="15"/>
  <c r="MBD21" i="15"/>
  <c r="MBE21" i="15"/>
  <c r="MBF21" i="15"/>
  <c r="MBG21" i="15"/>
  <c r="MBH21" i="15"/>
  <c r="MBI21" i="15"/>
  <c r="MBJ21" i="15"/>
  <c r="MBK21" i="15"/>
  <c r="MBL21" i="15"/>
  <c r="MBM21" i="15"/>
  <c r="MBN21" i="15"/>
  <c r="MBO21" i="15"/>
  <c r="MBP21" i="15"/>
  <c r="MBQ21" i="15"/>
  <c r="MBR21" i="15"/>
  <c r="MBS21" i="15"/>
  <c r="MBT21" i="15"/>
  <c r="MBU21" i="15"/>
  <c r="MBV21" i="15"/>
  <c r="MBW21" i="15"/>
  <c r="MBX21" i="15"/>
  <c r="MBY21" i="15"/>
  <c r="MBZ21" i="15"/>
  <c r="MCA21" i="15"/>
  <c r="MCB21" i="15"/>
  <c r="MCC21" i="15"/>
  <c r="MCD21" i="15"/>
  <c r="MCE21" i="15"/>
  <c r="MCF21" i="15"/>
  <c r="MCG21" i="15"/>
  <c r="MCH21" i="15"/>
  <c r="MCI21" i="15"/>
  <c r="MCJ21" i="15"/>
  <c r="MCK21" i="15"/>
  <c r="MCL21" i="15"/>
  <c r="MCM21" i="15"/>
  <c r="MCN21" i="15"/>
  <c r="MCO21" i="15"/>
  <c r="MCP21" i="15"/>
  <c r="MCQ21" i="15"/>
  <c r="MCR21" i="15"/>
  <c r="MCS21" i="15"/>
  <c r="MCT21" i="15"/>
  <c r="MCU21" i="15"/>
  <c r="MCV21" i="15"/>
  <c r="MCW21" i="15"/>
  <c r="MCX21" i="15"/>
  <c r="MCY21" i="15"/>
  <c r="MCZ21" i="15"/>
  <c r="MDA21" i="15"/>
  <c r="MDB21" i="15"/>
  <c r="MDC21" i="15"/>
  <c r="MDD21" i="15"/>
  <c r="MDE21" i="15"/>
  <c r="MDF21" i="15"/>
  <c r="MDG21" i="15"/>
  <c r="MDH21" i="15"/>
  <c r="MDI21" i="15"/>
  <c r="MDJ21" i="15"/>
  <c r="MDK21" i="15"/>
  <c r="MDL21" i="15"/>
  <c r="MDM21" i="15"/>
  <c r="MDN21" i="15"/>
  <c r="MDO21" i="15"/>
  <c r="MDP21" i="15"/>
  <c r="MDQ21" i="15"/>
  <c r="MDR21" i="15"/>
  <c r="MDS21" i="15"/>
  <c r="MDT21" i="15"/>
  <c r="MDU21" i="15"/>
  <c r="MDV21" i="15"/>
  <c r="MDW21" i="15"/>
  <c r="MDX21" i="15"/>
  <c r="MDY21" i="15"/>
  <c r="MDZ21" i="15"/>
  <c r="MEA21" i="15"/>
  <c r="MEB21" i="15"/>
  <c r="MEC21" i="15"/>
  <c r="MED21" i="15"/>
  <c r="MEE21" i="15"/>
  <c r="MEF21" i="15"/>
  <c r="MEG21" i="15"/>
  <c r="MEH21" i="15"/>
  <c r="MEI21" i="15"/>
  <c r="MEJ21" i="15"/>
  <c r="MEK21" i="15"/>
  <c r="MEL21" i="15"/>
  <c r="MEM21" i="15"/>
  <c r="MEN21" i="15"/>
  <c r="MEO21" i="15"/>
  <c r="MEP21" i="15"/>
  <c r="MEQ21" i="15"/>
  <c r="MER21" i="15"/>
  <c r="MES21" i="15"/>
  <c r="MET21" i="15"/>
  <c r="MEU21" i="15"/>
  <c r="MEV21" i="15"/>
  <c r="MEW21" i="15"/>
  <c r="MEX21" i="15"/>
  <c r="MEY21" i="15"/>
  <c r="MEZ21" i="15"/>
  <c r="MFA21" i="15"/>
  <c r="MFB21" i="15"/>
  <c r="MFC21" i="15"/>
  <c r="MFD21" i="15"/>
  <c r="MFE21" i="15"/>
  <c r="MFF21" i="15"/>
  <c r="MFG21" i="15"/>
  <c r="MFH21" i="15"/>
  <c r="MFI21" i="15"/>
  <c r="MFJ21" i="15"/>
  <c r="MFK21" i="15"/>
  <c r="MFL21" i="15"/>
  <c r="MFM21" i="15"/>
  <c r="MFN21" i="15"/>
  <c r="MFO21" i="15"/>
  <c r="MFP21" i="15"/>
  <c r="MFQ21" i="15"/>
  <c r="MFR21" i="15"/>
  <c r="MFS21" i="15"/>
  <c r="MFT21" i="15"/>
  <c r="MFU21" i="15"/>
  <c r="MFV21" i="15"/>
  <c r="MFW21" i="15"/>
  <c r="MFX21" i="15"/>
  <c r="MFY21" i="15"/>
  <c r="MFZ21" i="15"/>
  <c r="MGA21" i="15"/>
  <c r="MGB21" i="15"/>
  <c r="MGC21" i="15"/>
  <c r="MGD21" i="15"/>
  <c r="MGE21" i="15"/>
  <c r="MGF21" i="15"/>
  <c r="MGG21" i="15"/>
  <c r="MGH21" i="15"/>
  <c r="MGI21" i="15"/>
  <c r="MGJ21" i="15"/>
  <c r="MGK21" i="15"/>
  <c r="MGL21" i="15"/>
  <c r="MGM21" i="15"/>
  <c r="MGN21" i="15"/>
  <c r="MGO21" i="15"/>
  <c r="MGP21" i="15"/>
  <c r="MGQ21" i="15"/>
  <c r="MGR21" i="15"/>
  <c r="MGS21" i="15"/>
  <c r="MGT21" i="15"/>
  <c r="MGU21" i="15"/>
  <c r="MGV21" i="15"/>
  <c r="MGW21" i="15"/>
  <c r="MGX21" i="15"/>
  <c r="MGY21" i="15"/>
  <c r="MGZ21" i="15"/>
  <c r="MHA21" i="15"/>
  <c r="MHB21" i="15"/>
  <c r="MHC21" i="15"/>
  <c r="MHD21" i="15"/>
  <c r="MHE21" i="15"/>
  <c r="MHF21" i="15"/>
  <c r="MHG21" i="15"/>
  <c r="MHH21" i="15"/>
  <c r="MHI21" i="15"/>
  <c r="MHJ21" i="15"/>
  <c r="MHK21" i="15"/>
  <c r="MHL21" i="15"/>
  <c r="MHM21" i="15"/>
  <c r="MHN21" i="15"/>
  <c r="MHO21" i="15"/>
  <c r="MHP21" i="15"/>
  <c r="MHQ21" i="15"/>
  <c r="MHR21" i="15"/>
  <c r="MHS21" i="15"/>
  <c r="MHT21" i="15"/>
  <c r="MHU21" i="15"/>
  <c r="MHV21" i="15"/>
  <c r="MHW21" i="15"/>
  <c r="MHX21" i="15"/>
  <c r="MHY21" i="15"/>
  <c r="MHZ21" i="15"/>
  <c r="MIA21" i="15"/>
  <c r="MIB21" i="15"/>
  <c r="MIC21" i="15"/>
  <c r="MID21" i="15"/>
  <c r="MIE21" i="15"/>
  <c r="MIF21" i="15"/>
  <c r="MIG21" i="15"/>
  <c r="MIH21" i="15"/>
  <c r="MII21" i="15"/>
  <c r="MIJ21" i="15"/>
  <c r="MIK21" i="15"/>
  <c r="MIL21" i="15"/>
  <c r="MIM21" i="15"/>
  <c r="MIN21" i="15"/>
  <c r="MIO21" i="15"/>
  <c r="MIP21" i="15"/>
  <c r="MIQ21" i="15"/>
  <c r="MIR21" i="15"/>
  <c r="MIS21" i="15"/>
  <c r="MIT21" i="15"/>
  <c r="MIU21" i="15"/>
  <c r="MIV21" i="15"/>
  <c r="MIW21" i="15"/>
  <c r="MIX21" i="15"/>
  <c r="MIY21" i="15"/>
  <c r="MIZ21" i="15"/>
  <c r="MJA21" i="15"/>
  <c r="MJB21" i="15"/>
  <c r="MJC21" i="15"/>
  <c r="MJD21" i="15"/>
  <c r="MJE21" i="15"/>
  <c r="MJF21" i="15"/>
  <c r="MJG21" i="15"/>
  <c r="MJH21" i="15"/>
  <c r="MJI21" i="15"/>
  <c r="MJJ21" i="15"/>
  <c r="MJK21" i="15"/>
  <c r="MJL21" i="15"/>
  <c r="MJM21" i="15"/>
  <c r="MJN21" i="15"/>
  <c r="MJO21" i="15"/>
  <c r="MJP21" i="15"/>
  <c r="MJQ21" i="15"/>
  <c r="MJR21" i="15"/>
  <c r="MJS21" i="15"/>
  <c r="MJT21" i="15"/>
  <c r="MJU21" i="15"/>
  <c r="MJV21" i="15"/>
  <c r="MJW21" i="15"/>
  <c r="MJX21" i="15"/>
  <c r="MJY21" i="15"/>
  <c r="MJZ21" i="15"/>
  <c r="MKA21" i="15"/>
  <c r="MKB21" i="15"/>
  <c r="MKC21" i="15"/>
  <c r="MKD21" i="15"/>
  <c r="MKE21" i="15"/>
  <c r="MKF21" i="15"/>
  <c r="MKG21" i="15"/>
  <c r="MKH21" i="15"/>
  <c r="MKI21" i="15"/>
  <c r="MKJ21" i="15"/>
  <c r="MKK21" i="15"/>
  <c r="MKL21" i="15"/>
  <c r="MKM21" i="15"/>
  <c r="MKN21" i="15"/>
  <c r="MKO21" i="15"/>
  <c r="MKP21" i="15"/>
  <c r="MKQ21" i="15"/>
  <c r="MKR21" i="15"/>
  <c r="MKS21" i="15"/>
  <c r="MKT21" i="15"/>
  <c r="MKU21" i="15"/>
  <c r="MKV21" i="15"/>
  <c r="MKW21" i="15"/>
  <c r="MKX21" i="15"/>
  <c r="MKY21" i="15"/>
  <c r="MKZ21" i="15"/>
  <c r="MLA21" i="15"/>
  <c r="MLB21" i="15"/>
  <c r="MLC21" i="15"/>
  <c r="MLD21" i="15"/>
  <c r="MLE21" i="15"/>
  <c r="MLF21" i="15"/>
  <c r="MLG21" i="15"/>
  <c r="MLH21" i="15"/>
  <c r="MLI21" i="15"/>
  <c r="MLJ21" i="15"/>
  <c r="MLK21" i="15"/>
  <c r="MLL21" i="15"/>
  <c r="MLM21" i="15"/>
  <c r="MLN21" i="15"/>
  <c r="MLO21" i="15"/>
  <c r="MLP21" i="15"/>
  <c r="MLQ21" i="15"/>
  <c r="MLR21" i="15"/>
  <c r="MLS21" i="15"/>
  <c r="MLT21" i="15"/>
  <c r="MLU21" i="15"/>
  <c r="MLV21" i="15"/>
  <c r="MLW21" i="15"/>
  <c r="MLX21" i="15"/>
  <c r="MLY21" i="15"/>
  <c r="MLZ21" i="15"/>
  <c r="MMA21" i="15"/>
  <c r="MMB21" i="15"/>
  <c r="MMC21" i="15"/>
  <c r="MMD21" i="15"/>
  <c r="MME21" i="15"/>
  <c r="MMF21" i="15"/>
  <c r="MMG21" i="15"/>
  <c r="MMH21" i="15"/>
  <c r="MMI21" i="15"/>
  <c r="MMJ21" i="15"/>
  <c r="MMK21" i="15"/>
  <c r="MML21" i="15"/>
  <c r="MMM21" i="15"/>
  <c r="MMN21" i="15"/>
  <c r="MMO21" i="15"/>
  <c r="MMP21" i="15"/>
  <c r="MMQ21" i="15"/>
  <c r="MMR21" i="15"/>
  <c r="MMS21" i="15"/>
  <c r="MMT21" i="15"/>
  <c r="MMU21" i="15"/>
  <c r="MMV21" i="15"/>
  <c r="MMW21" i="15"/>
  <c r="MMX21" i="15"/>
  <c r="MMY21" i="15"/>
  <c r="MMZ21" i="15"/>
  <c r="MNA21" i="15"/>
  <c r="MNB21" i="15"/>
  <c r="MNC21" i="15"/>
  <c r="MND21" i="15"/>
  <c r="MNE21" i="15"/>
  <c r="MNF21" i="15"/>
  <c r="MNG21" i="15"/>
  <c r="MNH21" i="15"/>
  <c r="MNI21" i="15"/>
  <c r="MNJ21" i="15"/>
  <c r="MNK21" i="15"/>
  <c r="MNL21" i="15"/>
  <c r="MNM21" i="15"/>
  <c r="MNN21" i="15"/>
  <c r="MNO21" i="15"/>
  <c r="MNP21" i="15"/>
  <c r="MNQ21" i="15"/>
  <c r="MNR21" i="15"/>
  <c r="MNS21" i="15"/>
  <c r="MNT21" i="15"/>
  <c r="MNU21" i="15"/>
  <c r="MNV21" i="15"/>
  <c r="MNW21" i="15"/>
  <c r="MNX21" i="15"/>
  <c r="MNY21" i="15"/>
  <c r="MNZ21" i="15"/>
  <c r="MOA21" i="15"/>
  <c r="MOB21" i="15"/>
  <c r="MOC21" i="15"/>
  <c r="MOD21" i="15"/>
  <c r="MOE21" i="15"/>
  <c r="MOF21" i="15"/>
  <c r="MOG21" i="15"/>
  <c r="MOH21" i="15"/>
  <c r="MOI21" i="15"/>
  <c r="MOJ21" i="15"/>
  <c r="MOK21" i="15"/>
  <c r="MOL21" i="15"/>
  <c r="MOM21" i="15"/>
  <c r="MON21" i="15"/>
  <c r="MOO21" i="15"/>
  <c r="MOP21" i="15"/>
  <c r="MOQ21" i="15"/>
  <c r="MOR21" i="15"/>
  <c r="MOS21" i="15"/>
  <c r="MOT21" i="15"/>
  <c r="MOU21" i="15"/>
  <c r="MOV21" i="15"/>
  <c r="MOW21" i="15"/>
  <c r="MOX21" i="15"/>
  <c r="MOY21" i="15"/>
  <c r="MOZ21" i="15"/>
  <c r="MPA21" i="15"/>
  <c r="MPB21" i="15"/>
  <c r="MPC21" i="15"/>
  <c r="MPD21" i="15"/>
  <c r="MPE21" i="15"/>
  <c r="MPF21" i="15"/>
  <c r="MPG21" i="15"/>
  <c r="MPH21" i="15"/>
  <c r="MPI21" i="15"/>
  <c r="MPJ21" i="15"/>
  <c r="MPK21" i="15"/>
  <c r="MPL21" i="15"/>
  <c r="MPM21" i="15"/>
  <c r="MPN21" i="15"/>
  <c r="MPO21" i="15"/>
  <c r="MPP21" i="15"/>
  <c r="MPQ21" i="15"/>
  <c r="MPR21" i="15"/>
  <c r="MPS21" i="15"/>
  <c r="MPT21" i="15"/>
  <c r="MPU21" i="15"/>
  <c r="MPV21" i="15"/>
  <c r="MPW21" i="15"/>
  <c r="MPX21" i="15"/>
  <c r="MPY21" i="15"/>
  <c r="MPZ21" i="15"/>
  <c r="MQA21" i="15"/>
  <c r="MQB21" i="15"/>
  <c r="MQC21" i="15"/>
  <c r="MQD21" i="15"/>
  <c r="MQE21" i="15"/>
  <c r="MQF21" i="15"/>
  <c r="MQG21" i="15"/>
  <c r="MQH21" i="15"/>
  <c r="MQI21" i="15"/>
  <c r="MQJ21" i="15"/>
  <c r="MQK21" i="15"/>
  <c r="MQL21" i="15"/>
  <c r="MQM21" i="15"/>
  <c r="MQN21" i="15"/>
  <c r="MQO21" i="15"/>
  <c r="MQP21" i="15"/>
  <c r="MQQ21" i="15"/>
  <c r="MQR21" i="15"/>
  <c r="MQS21" i="15"/>
  <c r="MQT21" i="15"/>
  <c r="MQU21" i="15"/>
  <c r="MQV21" i="15"/>
  <c r="MQW21" i="15"/>
  <c r="MQX21" i="15"/>
  <c r="MQY21" i="15"/>
  <c r="MQZ21" i="15"/>
  <c r="MRA21" i="15"/>
  <c r="MRB21" i="15"/>
  <c r="MRC21" i="15"/>
  <c r="MRD21" i="15"/>
  <c r="MRE21" i="15"/>
  <c r="MRF21" i="15"/>
  <c r="MRG21" i="15"/>
  <c r="MRH21" i="15"/>
  <c r="MRI21" i="15"/>
  <c r="MRJ21" i="15"/>
  <c r="MRK21" i="15"/>
  <c r="MRL21" i="15"/>
  <c r="MRM21" i="15"/>
  <c r="MRN21" i="15"/>
  <c r="MRO21" i="15"/>
  <c r="MRP21" i="15"/>
  <c r="MRQ21" i="15"/>
  <c r="MRR21" i="15"/>
  <c r="MRS21" i="15"/>
  <c r="MRT21" i="15"/>
  <c r="MRU21" i="15"/>
  <c r="MRV21" i="15"/>
  <c r="MRW21" i="15"/>
  <c r="MRX21" i="15"/>
  <c r="MRY21" i="15"/>
  <c r="MRZ21" i="15"/>
  <c r="MSA21" i="15"/>
  <c r="MSB21" i="15"/>
  <c r="MSC21" i="15"/>
  <c r="MSD21" i="15"/>
  <c r="MSE21" i="15"/>
  <c r="MSF21" i="15"/>
  <c r="MSG21" i="15"/>
  <c r="MSH21" i="15"/>
  <c r="MSI21" i="15"/>
  <c r="MSJ21" i="15"/>
  <c r="MSK21" i="15"/>
  <c r="MSL21" i="15"/>
  <c r="MSM21" i="15"/>
  <c r="MSN21" i="15"/>
  <c r="MSO21" i="15"/>
  <c r="MSP21" i="15"/>
  <c r="MSQ21" i="15"/>
  <c r="MSR21" i="15"/>
  <c r="MSS21" i="15"/>
  <c r="MST21" i="15"/>
  <c r="MSU21" i="15"/>
  <c r="MSV21" i="15"/>
  <c r="MSW21" i="15"/>
  <c r="MSX21" i="15"/>
  <c r="MSY21" i="15"/>
  <c r="MSZ21" i="15"/>
  <c r="MTA21" i="15"/>
  <c r="MTB21" i="15"/>
  <c r="MTC21" i="15"/>
  <c r="MTD21" i="15"/>
  <c r="MTE21" i="15"/>
  <c r="MTF21" i="15"/>
  <c r="MTG21" i="15"/>
  <c r="MTH21" i="15"/>
  <c r="MTI21" i="15"/>
  <c r="MTJ21" i="15"/>
  <c r="MTK21" i="15"/>
  <c r="MTL21" i="15"/>
  <c r="MTM21" i="15"/>
  <c r="MTN21" i="15"/>
  <c r="MTO21" i="15"/>
  <c r="MTP21" i="15"/>
  <c r="MTQ21" i="15"/>
  <c r="MTR21" i="15"/>
  <c r="MTS21" i="15"/>
  <c r="MTT21" i="15"/>
  <c r="MTU21" i="15"/>
  <c r="MTV21" i="15"/>
  <c r="MTW21" i="15"/>
  <c r="MTX21" i="15"/>
  <c r="MTY21" i="15"/>
  <c r="MTZ21" i="15"/>
  <c r="MUA21" i="15"/>
  <c r="MUB21" i="15"/>
  <c r="MUC21" i="15"/>
  <c r="MUD21" i="15"/>
  <c r="MUE21" i="15"/>
  <c r="MUF21" i="15"/>
  <c r="MUG21" i="15"/>
  <c r="MUH21" i="15"/>
  <c r="MUI21" i="15"/>
  <c r="MUJ21" i="15"/>
  <c r="MUK21" i="15"/>
  <c r="MUL21" i="15"/>
  <c r="MUM21" i="15"/>
  <c r="MUN21" i="15"/>
  <c r="MUO21" i="15"/>
  <c r="MUP21" i="15"/>
  <c r="MUQ21" i="15"/>
  <c r="MUR21" i="15"/>
  <c r="MUS21" i="15"/>
  <c r="MUT21" i="15"/>
  <c r="MUU21" i="15"/>
  <c r="MUV21" i="15"/>
  <c r="MUW21" i="15"/>
  <c r="MUX21" i="15"/>
  <c r="MUY21" i="15"/>
  <c r="MUZ21" i="15"/>
  <c r="MVA21" i="15"/>
  <c r="MVB21" i="15"/>
  <c r="MVC21" i="15"/>
  <c r="MVD21" i="15"/>
  <c r="MVE21" i="15"/>
  <c r="MVF21" i="15"/>
  <c r="MVG21" i="15"/>
  <c r="MVH21" i="15"/>
  <c r="MVI21" i="15"/>
  <c r="MVJ21" i="15"/>
  <c r="MVK21" i="15"/>
  <c r="MVL21" i="15"/>
  <c r="MVM21" i="15"/>
  <c r="MVN21" i="15"/>
  <c r="MVO21" i="15"/>
  <c r="MVP21" i="15"/>
  <c r="MVQ21" i="15"/>
  <c r="MVR21" i="15"/>
  <c r="MVS21" i="15"/>
  <c r="MVT21" i="15"/>
  <c r="MVU21" i="15"/>
  <c r="MVV21" i="15"/>
  <c r="MVW21" i="15"/>
  <c r="MVX21" i="15"/>
  <c r="MVY21" i="15"/>
  <c r="MVZ21" i="15"/>
  <c r="MWA21" i="15"/>
  <c r="MWB21" i="15"/>
  <c r="MWC21" i="15"/>
  <c r="MWD21" i="15"/>
  <c r="MWE21" i="15"/>
  <c r="MWF21" i="15"/>
  <c r="MWG21" i="15"/>
  <c r="MWH21" i="15"/>
  <c r="MWI21" i="15"/>
  <c r="MWJ21" i="15"/>
  <c r="MWK21" i="15"/>
  <c r="MWL21" i="15"/>
  <c r="MWM21" i="15"/>
  <c r="MWN21" i="15"/>
  <c r="MWO21" i="15"/>
  <c r="MWP21" i="15"/>
  <c r="MWQ21" i="15"/>
  <c r="MWR21" i="15"/>
  <c r="MWS21" i="15"/>
  <c r="MWT21" i="15"/>
  <c r="MWU21" i="15"/>
  <c r="MWV21" i="15"/>
  <c r="MWW21" i="15"/>
  <c r="MWX21" i="15"/>
  <c r="MWY21" i="15"/>
  <c r="MWZ21" i="15"/>
  <c r="MXA21" i="15"/>
  <c r="MXB21" i="15"/>
  <c r="MXC21" i="15"/>
  <c r="MXD21" i="15"/>
  <c r="MXE21" i="15"/>
  <c r="MXF21" i="15"/>
  <c r="MXG21" i="15"/>
  <c r="MXH21" i="15"/>
  <c r="MXI21" i="15"/>
  <c r="MXJ21" i="15"/>
  <c r="MXK21" i="15"/>
  <c r="MXL21" i="15"/>
  <c r="MXM21" i="15"/>
  <c r="MXN21" i="15"/>
  <c r="MXO21" i="15"/>
  <c r="MXP21" i="15"/>
  <c r="MXQ21" i="15"/>
  <c r="MXR21" i="15"/>
  <c r="MXS21" i="15"/>
  <c r="MXT21" i="15"/>
  <c r="MXU21" i="15"/>
  <c r="MXV21" i="15"/>
  <c r="MXW21" i="15"/>
  <c r="MXX21" i="15"/>
  <c r="MXY21" i="15"/>
  <c r="MXZ21" i="15"/>
  <c r="MYA21" i="15"/>
  <c r="MYB21" i="15"/>
  <c r="MYC21" i="15"/>
  <c r="MYD21" i="15"/>
  <c r="MYE21" i="15"/>
  <c r="MYF21" i="15"/>
  <c r="MYG21" i="15"/>
  <c r="MYH21" i="15"/>
  <c r="MYI21" i="15"/>
  <c r="MYJ21" i="15"/>
  <c r="MYK21" i="15"/>
  <c r="MYL21" i="15"/>
  <c r="MYM21" i="15"/>
  <c r="MYN21" i="15"/>
  <c r="MYO21" i="15"/>
  <c r="MYP21" i="15"/>
  <c r="MYQ21" i="15"/>
  <c r="MYR21" i="15"/>
  <c r="MYS21" i="15"/>
  <c r="MYT21" i="15"/>
  <c r="MYU21" i="15"/>
  <c r="MYV21" i="15"/>
  <c r="MYW21" i="15"/>
  <c r="MYX21" i="15"/>
  <c r="MYY21" i="15"/>
  <c r="MYZ21" i="15"/>
  <c r="MZA21" i="15"/>
  <c r="MZB21" i="15"/>
  <c r="MZC21" i="15"/>
  <c r="MZD21" i="15"/>
  <c r="MZE21" i="15"/>
  <c r="MZF21" i="15"/>
  <c r="MZG21" i="15"/>
  <c r="MZH21" i="15"/>
  <c r="MZI21" i="15"/>
  <c r="MZJ21" i="15"/>
  <c r="MZK21" i="15"/>
  <c r="MZL21" i="15"/>
  <c r="MZM21" i="15"/>
  <c r="MZN21" i="15"/>
  <c r="MZO21" i="15"/>
  <c r="MZP21" i="15"/>
  <c r="MZQ21" i="15"/>
  <c r="MZR21" i="15"/>
  <c r="MZS21" i="15"/>
  <c r="MZT21" i="15"/>
  <c r="MZU21" i="15"/>
  <c r="MZV21" i="15"/>
  <c r="MZW21" i="15"/>
  <c r="MZX21" i="15"/>
  <c r="MZY21" i="15"/>
  <c r="MZZ21" i="15"/>
  <c r="NAA21" i="15"/>
  <c r="NAB21" i="15"/>
  <c r="NAC21" i="15"/>
  <c r="NAD21" i="15"/>
  <c r="NAE21" i="15"/>
  <c r="NAF21" i="15"/>
  <c r="NAG21" i="15"/>
  <c r="NAH21" i="15"/>
  <c r="NAI21" i="15"/>
  <c r="NAJ21" i="15"/>
  <c r="NAK21" i="15"/>
  <c r="NAL21" i="15"/>
  <c r="NAM21" i="15"/>
  <c r="NAN21" i="15"/>
  <c r="NAO21" i="15"/>
  <c r="NAP21" i="15"/>
  <c r="NAQ21" i="15"/>
  <c r="NAR21" i="15"/>
  <c r="NAS21" i="15"/>
  <c r="NAT21" i="15"/>
  <c r="NAU21" i="15"/>
  <c r="NAV21" i="15"/>
  <c r="NAW21" i="15"/>
  <c r="NAX21" i="15"/>
  <c r="NAY21" i="15"/>
  <c r="NAZ21" i="15"/>
  <c r="NBA21" i="15"/>
  <c r="NBB21" i="15"/>
  <c r="NBC21" i="15"/>
  <c r="NBD21" i="15"/>
  <c r="NBE21" i="15"/>
  <c r="NBF21" i="15"/>
  <c r="NBG21" i="15"/>
  <c r="NBH21" i="15"/>
  <c r="NBI21" i="15"/>
  <c r="NBJ21" i="15"/>
  <c r="NBK21" i="15"/>
  <c r="NBL21" i="15"/>
  <c r="NBM21" i="15"/>
  <c r="NBN21" i="15"/>
  <c r="NBO21" i="15"/>
  <c r="NBP21" i="15"/>
  <c r="NBQ21" i="15"/>
  <c r="NBR21" i="15"/>
  <c r="NBS21" i="15"/>
  <c r="NBT21" i="15"/>
  <c r="NBU21" i="15"/>
  <c r="NBV21" i="15"/>
  <c r="NBW21" i="15"/>
  <c r="NBX21" i="15"/>
  <c r="NBY21" i="15"/>
  <c r="NBZ21" i="15"/>
  <c r="NCA21" i="15"/>
  <c r="NCB21" i="15"/>
  <c r="NCC21" i="15"/>
  <c r="NCD21" i="15"/>
  <c r="NCE21" i="15"/>
  <c r="NCF21" i="15"/>
  <c r="NCG21" i="15"/>
  <c r="NCH21" i="15"/>
  <c r="NCI21" i="15"/>
  <c r="NCJ21" i="15"/>
  <c r="NCK21" i="15"/>
  <c r="NCL21" i="15"/>
  <c r="NCM21" i="15"/>
  <c r="NCN21" i="15"/>
  <c r="NCO21" i="15"/>
  <c r="NCP21" i="15"/>
  <c r="NCQ21" i="15"/>
  <c r="NCR21" i="15"/>
  <c r="NCS21" i="15"/>
  <c r="NCT21" i="15"/>
  <c r="NCU21" i="15"/>
  <c r="NCV21" i="15"/>
  <c r="NCW21" i="15"/>
  <c r="NCX21" i="15"/>
  <c r="NCY21" i="15"/>
  <c r="NCZ21" i="15"/>
  <c r="NDA21" i="15"/>
  <c r="NDB21" i="15"/>
  <c r="NDC21" i="15"/>
  <c r="NDD21" i="15"/>
  <c r="NDE21" i="15"/>
  <c r="NDF21" i="15"/>
  <c r="NDG21" i="15"/>
  <c r="NDH21" i="15"/>
  <c r="NDI21" i="15"/>
  <c r="NDJ21" i="15"/>
  <c r="NDK21" i="15"/>
  <c r="NDL21" i="15"/>
  <c r="NDM21" i="15"/>
  <c r="NDN21" i="15"/>
  <c r="NDO21" i="15"/>
  <c r="NDP21" i="15"/>
  <c r="NDQ21" i="15"/>
  <c r="NDR21" i="15"/>
  <c r="NDS21" i="15"/>
  <c r="NDT21" i="15"/>
  <c r="NDU21" i="15"/>
  <c r="NDV21" i="15"/>
  <c r="NDW21" i="15"/>
  <c r="NDX21" i="15"/>
  <c r="NDY21" i="15"/>
  <c r="NDZ21" i="15"/>
  <c r="NEA21" i="15"/>
  <c r="NEB21" i="15"/>
  <c r="NEC21" i="15"/>
  <c r="NED21" i="15"/>
  <c r="NEE21" i="15"/>
  <c r="NEF21" i="15"/>
  <c r="NEG21" i="15"/>
  <c r="NEH21" i="15"/>
  <c r="NEI21" i="15"/>
  <c r="NEJ21" i="15"/>
  <c r="NEK21" i="15"/>
  <c r="NEL21" i="15"/>
  <c r="NEM21" i="15"/>
  <c r="NEN21" i="15"/>
  <c r="NEO21" i="15"/>
  <c r="NEP21" i="15"/>
  <c r="NEQ21" i="15"/>
  <c r="NER21" i="15"/>
  <c r="NES21" i="15"/>
  <c r="NET21" i="15"/>
  <c r="NEU21" i="15"/>
  <c r="NEV21" i="15"/>
  <c r="NEW21" i="15"/>
  <c r="NEX21" i="15"/>
  <c r="NEY21" i="15"/>
  <c r="NEZ21" i="15"/>
  <c r="NFA21" i="15"/>
  <c r="NFB21" i="15"/>
  <c r="NFC21" i="15"/>
  <c r="NFD21" i="15"/>
  <c r="NFE21" i="15"/>
  <c r="NFF21" i="15"/>
  <c r="NFG21" i="15"/>
  <c r="NFH21" i="15"/>
  <c r="NFI21" i="15"/>
  <c r="NFJ21" i="15"/>
  <c r="NFK21" i="15"/>
  <c r="NFL21" i="15"/>
  <c r="NFM21" i="15"/>
  <c r="NFN21" i="15"/>
  <c r="NFO21" i="15"/>
  <c r="NFP21" i="15"/>
  <c r="NFQ21" i="15"/>
  <c r="NFR21" i="15"/>
  <c r="NFS21" i="15"/>
  <c r="NFT21" i="15"/>
  <c r="NFU21" i="15"/>
  <c r="NFV21" i="15"/>
  <c r="NFW21" i="15"/>
  <c r="NFX21" i="15"/>
  <c r="NFY21" i="15"/>
  <c r="NFZ21" i="15"/>
  <c r="NGA21" i="15"/>
  <c r="NGB21" i="15"/>
  <c r="NGC21" i="15"/>
  <c r="NGD21" i="15"/>
  <c r="NGE21" i="15"/>
  <c r="NGF21" i="15"/>
  <c r="NGG21" i="15"/>
  <c r="NGH21" i="15"/>
  <c r="NGI21" i="15"/>
  <c r="NGJ21" i="15"/>
  <c r="NGK21" i="15"/>
  <c r="NGL21" i="15"/>
  <c r="NGM21" i="15"/>
  <c r="NGN21" i="15"/>
  <c r="NGO21" i="15"/>
  <c r="NGP21" i="15"/>
  <c r="NGQ21" i="15"/>
  <c r="NGR21" i="15"/>
  <c r="NGS21" i="15"/>
  <c r="NGT21" i="15"/>
  <c r="NGU21" i="15"/>
  <c r="NGV21" i="15"/>
  <c r="NGW21" i="15"/>
  <c r="NGX21" i="15"/>
  <c r="NGY21" i="15"/>
  <c r="NGZ21" i="15"/>
  <c r="NHA21" i="15"/>
  <c r="NHB21" i="15"/>
  <c r="NHC21" i="15"/>
  <c r="NHD21" i="15"/>
  <c r="NHE21" i="15"/>
  <c r="NHF21" i="15"/>
  <c r="NHG21" i="15"/>
  <c r="NHH21" i="15"/>
  <c r="NHI21" i="15"/>
  <c r="NHJ21" i="15"/>
  <c r="NHK21" i="15"/>
  <c r="NHL21" i="15"/>
  <c r="NHM21" i="15"/>
  <c r="NHN21" i="15"/>
  <c r="NHO21" i="15"/>
  <c r="NHP21" i="15"/>
  <c r="NHQ21" i="15"/>
  <c r="NHR21" i="15"/>
  <c r="NHS21" i="15"/>
  <c r="NHT21" i="15"/>
  <c r="NHU21" i="15"/>
  <c r="NHV21" i="15"/>
  <c r="NHW21" i="15"/>
  <c r="NHX21" i="15"/>
  <c r="NHY21" i="15"/>
  <c r="NHZ21" i="15"/>
  <c r="NIA21" i="15"/>
  <c r="NIB21" i="15"/>
  <c r="NIC21" i="15"/>
  <c r="NID21" i="15"/>
  <c r="NIE21" i="15"/>
  <c r="NIF21" i="15"/>
  <c r="NIG21" i="15"/>
  <c r="NIH21" i="15"/>
  <c r="NII21" i="15"/>
  <c r="NIJ21" i="15"/>
  <c r="NIK21" i="15"/>
  <c r="NIL21" i="15"/>
  <c r="NIM21" i="15"/>
  <c r="NIN21" i="15"/>
  <c r="NIO21" i="15"/>
  <c r="NIP21" i="15"/>
  <c r="NIQ21" i="15"/>
  <c r="NIR21" i="15"/>
  <c r="NIS21" i="15"/>
  <c r="NIT21" i="15"/>
  <c r="NIU21" i="15"/>
  <c r="NIV21" i="15"/>
  <c r="NIW21" i="15"/>
  <c r="NIX21" i="15"/>
  <c r="NIY21" i="15"/>
  <c r="NIZ21" i="15"/>
  <c r="NJA21" i="15"/>
  <c r="NJB21" i="15"/>
  <c r="NJC21" i="15"/>
  <c r="NJD21" i="15"/>
  <c r="NJE21" i="15"/>
  <c r="NJF21" i="15"/>
  <c r="NJG21" i="15"/>
  <c r="NJH21" i="15"/>
  <c r="NJI21" i="15"/>
  <c r="NJJ21" i="15"/>
  <c r="NJK21" i="15"/>
  <c r="NJL21" i="15"/>
  <c r="NJM21" i="15"/>
  <c r="NJN21" i="15"/>
  <c r="NJO21" i="15"/>
  <c r="NJP21" i="15"/>
  <c r="NJQ21" i="15"/>
  <c r="NJR21" i="15"/>
  <c r="NJS21" i="15"/>
  <c r="NJT21" i="15"/>
  <c r="NJU21" i="15"/>
  <c r="NJV21" i="15"/>
  <c r="NJW21" i="15"/>
  <c r="NJX21" i="15"/>
  <c r="NJY21" i="15"/>
  <c r="NJZ21" i="15"/>
  <c r="NKA21" i="15"/>
  <c r="NKB21" i="15"/>
  <c r="NKC21" i="15"/>
  <c r="NKD21" i="15"/>
  <c r="NKE21" i="15"/>
  <c r="NKF21" i="15"/>
  <c r="NKG21" i="15"/>
  <c r="NKH21" i="15"/>
  <c r="NKI21" i="15"/>
  <c r="NKJ21" i="15"/>
  <c r="NKK21" i="15"/>
  <c r="NKL21" i="15"/>
  <c r="NKM21" i="15"/>
  <c r="NKN21" i="15"/>
  <c r="NKO21" i="15"/>
  <c r="NKP21" i="15"/>
  <c r="NKQ21" i="15"/>
  <c r="NKR21" i="15"/>
  <c r="NKS21" i="15"/>
  <c r="NKT21" i="15"/>
  <c r="NKU21" i="15"/>
  <c r="NKV21" i="15"/>
  <c r="NKW21" i="15"/>
  <c r="NKX21" i="15"/>
  <c r="NKY21" i="15"/>
  <c r="NKZ21" i="15"/>
  <c r="NLA21" i="15"/>
  <c r="NLB21" i="15"/>
  <c r="NLC21" i="15"/>
  <c r="NLD21" i="15"/>
  <c r="NLE21" i="15"/>
  <c r="NLF21" i="15"/>
  <c r="NLG21" i="15"/>
  <c r="NLH21" i="15"/>
  <c r="NLI21" i="15"/>
  <c r="NLJ21" i="15"/>
  <c r="NLK21" i="15"/>
  <c r="NLL21" i="15"/>
  <c r="NLM21" i="15"/>
  <c r="NLN21" i="15"/>
  <c r="NLO21" i="15"/>
  <c r="NLP21" i="15"/>
  <c r="NLQ21" i="15"/>
  <c r="NLR21" i="15"/>
  <c r="NLS21" i="15"/>
  <c r="NLT21" i="15"/>
  <c r="NLU21" i="15"/>
  <c r="NLV21" i="15"/>
  <c r="NLW21" i="15"/>
  <c r="NLX21" i="15"/>
  <c r="NLY21" i="15"/>
  <c r="NLZ21" i="15"/>
  <c r="NMA21" i="15"/>
  <c r="NMB21" i="15"/>
  <c r="NMC21" i="15"/>
  <c r="NMD21" i="15"/>
  <c r="NME21" i="15"/>
  <c r="NMF21" i="15"/>
  <c r="NMG21" i="15"/>
  <c r="NMH21" i="15"/>
  <c r="NMI21" i="15"/>
  <c r="NMJ21" i="15"/>
  <c r="NMK21" i="15"/>
  <c r="NML21" i="15"/>
  <c r="NMM21" i="15"/>
  <c r="NMN21" i="15"/>
  <c r="NMO21" i="15"/>
  <c r="NMP21" i="15"/>
  <c r="NMQ21" i="15"/>
  <c r="NMR21" i="15"/>
  <c r="NMS21" i="15"/>
  <c r="NMT21" i="15"/>
  <c r="NMU21" i="15"/>
  <c r="NMV21" i="15"/>
  <c r="NMW21" i="15"/>
  <c r="NMX21" i="15"/>
  <c r="NMY21" i="15"/>
  <c r="NMZ21" i="15"/>
  <c r="NNA21" i="15"/>
  <c r="NNB21" i="15"/>
  <c r="NNC21" i="15"/>
  <c r="NND21" i="15"/>
  <c r="NNE21" i="15"/>
  <c r="NNF21" i="15"/>
  <c r="NNG21" i="15"/>
  <c r="NNH21" i="15"/>
  <c r="NNI21" i="15"/>
  <c r="NNJ21" i="15"/>
  <c r="NNK21" i="15"/>
  <c r="NNL21" i="15"/>
  <c r="NNM21" i="15"/>
  <c r="NNN21" i="15"/>
  <c r="NNO21" i="15"/>
  <c r="NNP21" i="15"/>
  <c r="NNQ21" i="15"/>
  <c r="NNR21" i="15"/>
  <c r="NNS21" i="15"/>
  <c r="NNT21" i="15"/>
  <c r="NNU21" i="15"/>
  <c r="NNV21" i="15"/>
  <c r="NNW21" i="15"/>
  <c r="NNX21" i="15"/>
  <c r="NNY21" i="15"/>
  <c r="NNZ21" i="15"/>
  <c r="NOA21" i="15"/>
  <c r="NOB21" i="15"/>
  <c r="NOC21" i="15"/>
  <c r="NOD21" i="15"/>
  <c r="NOE21" i="15"/>
  <c r="NOF21" i="15"/>
  <c r="NOG21" i="15"/>
  <c r="NOH21" i="15"/>
  <c r="NOI21" i="15"/>
  <c r="NOJ21" i="15"/>
  <c r="NOK21" i="15"/>
  <c r="NOL21" i="15"/>
  <c r="NOM21" i="15"/>
  <c r="NON21" i="15"/>
  <c r="NOO21" i="15"/>
  <c r="NOP21" i="15"/>
  <c r="NOQ21" i="15"/>
  <c r="NOR21" i="15"/>
  <c r="NOS21" i="15"/>
  <c r="NOT21" i="15"/>
  <c r="NOU21" i="15"/>
  <c r="NOV21" i="15"/>
  <c r="NOW21" i="15"/>
  <c r="NOX21" i="15"/>
  <c r="NOY21" i="15"/>
  <c r="NOZ21" i="15"/>
  <c r="NPA21" i="15"/>
  <c r="NPB21" i="15"/>
  <c r="NPC21" i="15"/>
  <c r="NPD21" i="15"/>
  <c r="NPE21" i="15"/>
  <c r="NPF21" i="15"/>
  <c r="NPG21" i="15"/>
  <c r="NPH21" i="15"/>
  <c r="NPI21" i="15"/>
  <c r="NPJ21" i="15"/>
  <c r="NPK21" i="15"/>
  <c r="NPL21" i="15"/>
  <c r="NPM21" i="15"/>
  <c r="NPN21" i="15"/>
  <c r="NPO21" i="15"/>
  <c r="NPP21" i="15"/>
  <c r="NPQ21" i="15"/>
  <c r="NPR21" i="15"/>
  <c r="NPS21" i="15"/>
  <c r="NPT21" i="15"/>
  <c r="NPU21" i="15"/>
  <c r="NPV21" i="15"/>
  <c r="NPW21" i="15"/>
  <c r="NPX21" i="15"/>
  <c r="NPY21" i="15"/>
  <c r="NPZ21" i="15"/>
  <c r="NQA21" i="15"/>
  <c r="NQB21" i="15"/>
  <c r="NQC21" i="15"/>
  <c r="NQD21" i="15"/>
  <c r="NQE21" i="15"/>
  <c r="NQF21" i="15"/>
  <c r="NQG21" i="15"/>
  <c r="NQH21" i="15"/>
  <c r="NQI21" i="15"/>
  <c r="NQJ21" i="15"/>
  <c r="NQK21" i="15"/>
  <c r="NQL21" i="15"/>
  <c r="NQM21" i="15"/>
  <c r="NQN21" i="15"/>
  <c r="NQO21" i="15"/>
  <c r="NQP21" i="15"/>
  <c r="NQQ21" i="15"/>
  <c r="NQR21" i="15"/>
  <c r="NQS21" i="15"/>
  <c r="NQT21" i="15"/>
  <c r="NQU21" i="15"/>
  <c r="NQV21" i="15"/>
  <c r="NQW21" i="15"/>
  <c r="NQX21" i="15"/>
  <c r="NQY21" i="15"/>
  <c r="NQZ21" i="15"/>
  <c r="NRA21" i="15"/>
  <c r="NRB21" i="15"/>
  <c r="NRC21" i="15"/>
  <c r="NRD21" i="15"/>
  <c r="NRE21" i="15"/>
  <c r="NRF21" i="15"/>
  <c r="NRG21" i="15"/>
  <c r="NRH21" i="15"/>
  <c r="NRI21" i="15"/>
  <c r="NRJ21" i="15"/>
  <c r="NRK21" i="15"/>
  <c r="NRL21" i="15"/>
  <c r="NRM21" i="15"/>
  <c r="NRN21" i="15"/>
  <c r="NRO21" i="15"/>
  <c r="NRP21" i="15"/>
  <c r="NRQ21" i="15"/>
  <c r="NRR21" i="15"/>
  <c r="NRS21" i="15"/>
  <c r="NRT21" i="15"/>
  <c r="NRU21" i="15"/>
  <c r="NRV21" i="15"/>
  <c r="NRW21" i="15"/>
  <c r="NRX21" i="15"/>
  <c r="NRY21" i="15"/>
  <c r="NRZ21" i="15"/>
  <c r="NSA21" i="15"/>
  <c r="NSB21" i="15"/>
  <c r="NSC21" i="15"/>
  <c r="NSD21" i="15"/>
  <c r="NSE21" i="15"/>
  <c r="NSF21" i="15"/>
  <c r="NSG21" i="15"/>
  <c r="NSH21" i="15"/>
  <c r="NSI21" i="15"/>
  <c r="NSJ21" i="15"/>
  <c r="NSK21" i="15"/>
  <c r="NSL21" i="15"/>
  <c r="NSM21" i="15"/>
  <c r="NSN21" i="15"/>
  <c r="NSO21" i="15"/>
  <c r="NSP21" i="15"/>
  <c r="NSQ21" i="15"/>
  <c r="NSR21" i="15"/>
  <c r="NSS21" i="15"/>
  <c r="NST21" i="15"/>
  <c r="NSU21" i="15"/>
  <c r="NSV21" i="15"/>
  <c r="NSW21" i="15"/>
  <c r="NSX21" i="15"/>
  <c r="NSY21" i="15"/>
  <c r="NSZ21" i="15"/>
  <c r="NTA21" i="15"/>
  <c r="NTB21" i="15"/>
  <c r="NTC21" i="15"/>
  <c r="NTD21" i="15"/>
  <c r="NTE21" i="15"/>
  <c r="NTF21" i="15"/>
  <c r="NTG21" i="15"/>
  <c r="NTH21" i="15"/>
  <c r="NTI21" i="15"/>
  <c r="NTJ21" i="15"/>
  <c r="NTK21" i="15"/>
  <c r="NTL21" i="15"/>
  <c r="NTM21" i="15"/>
  <c r="NTN21" i="15"/>
  <c r="NTO21" i="15"/>
  <c r="NTP21" i="15"/>
  <c r="NTQ21" i="15"/>
  <c r="NTR21" i="15"/>
  <c r="NTS21" i="15"/>
  <c r="NTT21" i="15"/>
  <c r="NTU21" i="15"/>
  <c r="NTV21" i="15"/>
  <c r="NTW21" i="15"/>
  <c r="NTX21" i="15"/>
  <c r="NTY21" i="15"/>
  <c r="NTZ21" i="15"/>
  <c r="NUA21" i="15"/>
  <c r="NUB21" i="15"/>
  <c r="NUC21" i="15"/>
  <c r="NUD21" i="15"/>
  <c r="NUE21" i="15"/>
  <c r="NUF21" i="15"/>
  <c r="NUG21" i="15"/>
  <c r="NUH21" i="15"/>
  <c r="NUI21" i="15"/>
  <c r="NUJ21" i="15"/>
  <c r="NUK21" i="15"/>
  <c r="NUL21" i="15"/>
  <c r="NUM21" i="15"/>
  <c r="NUN21" i="15"/>
  <c r="NUO21" i="15"/>
  <c r="NUP21" i="15"/>
  <c r="NUQ21" i="15"/>
  <c r="NUR21" i="15"/>
  <c r="NUS21" i="15"/>
  <c r="NUT21" i="15"/>
  <c r="NUU21" i="15"/>
  <c r="NUV21" i="15"/>
  <c r="NUW21" i="15"/>
  <c r="NUX21" i="15"/>
  <c r="NUY21" i="15"/>
  <c r="NUZ21" i="15"/>
  <c r="NVA21" i="15"/>
  <c r="NVB21" i="15"/>
  <c r="NVC21" i="15"/>
  <c r="NVD21" i="15"/>
  <c r="NVE21" i="15"/>
  <c r="NVF21" i="15"/>
  <c r="NVG21" i="15"/>
  <c r="NVH21" i="15"/>
  <c r="NVI21" i="15"/>
  <c r="NVJ21" i="15"/>
  <c r="NVK21" i="15"/>
  <c r="NVL21" i="15"/>
  <c r="NVM21" i="15"/>
  <c r="NVN21" i="15"/>
  <c r="NVO21" i="15"/>
  <c r="NVP21" i="15"/>
  <c r="NVQ21" i="15"/>
  <c r="NVR21" i="15"/>
  <c r="NVS21" i="15"/>
  <c r="NVT21" i="15"/>
  <c r="NVU21" i="15"/>
  <c r="NVV21" i="15"/>
  <c r="NVW21" i="15"/>
  <c r="NVX21" i="15"/>
  <c r="NVY21" i="15"/>
  <c r="NVZ21" i="15"/>
  <c r="NWA21" i="15"/>
  <c r="NWB21" i="15"/>
  <c r="NWC21" i="15"/>
  <c r="NWD21" i="15"/>
  <c r="NWE21" i="15"/>
  <c r="NWF21" i="15"/>
  <c r="NWG21" i="15"/>
  <c r="NWH21" i="15"/>
  <c r="NWI21" i="15"/>
  <c r="NWJ21" i="15"/>
  <c r="NWK21" i="15"/>
  <c r="NWL21" i="15"/>
  <c r="NWM21" i="15"/>
  <c r="NWN21" i="15"/>
  <c r="NWO21" i="15"/>
  <c r="NWP21" i="15"/>
  <c r="NWQ21" i="15"/>
  <c r="NWR21" i="15"/>
  <c r="NWS21" i="15"/>
  <c r="NWT21" i="15"/>
  <c r="NWU21" i="15"/>
  <c r="NWV21" i="15"/>
  <c r="NWW21" i="15"/>
  <c r="NWX21" i="15"/>
  <c r="NWY21" i="15"/>
  <c r="NWZ21" i="15"/>
  <c r="NXA21" i="15"/>
  <c r="NXB21" i="15"/>
  <c r="NXC21" i="15"/>
  <c r="NXD21" i="15"/>
  <c r="NXE21" i="15"/>
  <c r="NXF21" i="15"/>
  <c r="NXG21" i="15"/>
  <c r="NXH21" i="15"/>
  <c r="NXI21" i="15"/>
  <c r="NXJ21" i="15"/>
  <c r="NXK21" i="15"/>
  <c r="NXL21" i="15"/>
  <c r="NXM21" i="15"/>
  <c r="NXN21" i="15"/>
  <c r="NXO21" i="15"/>
  <c r="NXP21" i="15"/>
  <c r="NXQ21" i="15"/>
  <c r="NXR21" i="15"/>
  <c r="NXS21" i="15"/>
  <c r="NXT21" i="15"/>
  <c r="NXU21" i="15"/>
  <c r="NXV21" i="15"/>
  <c r="NXW21" i="15"/>
  <c r="NXX21" i="15"/>
  <c r="NXY21" i="15"/>
  <c r="NXZ21" i="15"/>
  <c r="NYA21" i="15"/>
  <c r="NYB21" i="15"/>
  <c r="NYC21" i="15"/>
  <c r="NYD21" i="15"/>
  <c r="NYE21" i="15"/>
  <c r="NYF21" i="15"/>
  <c r="NYG21" i="15"/>
  <c r="NYH21" i="15"/>
  <c r="NYI21" i="15"/>
  <c r="NYJ21" i="15"/>
  <c r="NYK21" i="15"/>
  <c r="NYL21" i="15"/>
  <c r="NYM21" i="15"/>
  <c r="NYN21" i="15"/>
  <c r="NYO21" i="15"/>
  <c r="NYP21" i="15"/>
  <c r="NYQ21" i="15"/>
  <c r="NYR21" i="15"/>
  <c r="NYS21" i="15"/>
  <c r="NYT21" i="15"/>
  <c r="NYU21" i="15"/>
  <c r="NYV21" i="15"/>
  <c r="NYW21" i="15"/>
  <c r="NYX21" i="15"/>
  <c r="NYY21" i="15"/>
  <c r="NYZ21" i="15"/>
  <c r="NZA21" i="15"/>
  <c r="NZB21" i="15"/>
  <c r="NZC21" i="15"/>
  <c r="NZD21" i="15"/>
  <c r="NZE21" i="15"/>
  <c r="NZF21" i="15"/>
  <c r="NZG21" i="15"/>
  <c r="NZH21" i="15"/>
  <c r="NZI21" i="15"/>
  <c r="NZJ21" i="15"/>
  <c r="NZK21" i="15"/>
  <c r="NZL21" i="15"/>
  <c r="NZM21" i="15"/>
  <c r="NZN21" i="15"/>
  <c r="NZO21" i="15"/>
  <c r="NZP21" i="15"/>
  <c r="NZQ21" i="15"/>
  <c r="NZR21" i="15"/>
  <c r="NZS21" i="15"/>
  <c r="NZT21" i="15"/>
  <c r="NZU21" i="15"/>
  <c r="NZV21" i="15"/>
  <c r="NZW21" i="15"/>
  <c r="NZX21" i="15"/>
  <c r="NZY21" i="15"/>
  <c r="NZZ21" i="15"/>
  <c r="OAA21" i="15"/>
  <c r="OAB21" i="15"/>
  <c r="OAC21" i="15"/>
  <c r="OAD21" i="15"/>
  <c r="OAE21" i="15"/>
  <c r="OAF21" i="15"/>
  <c r="OAG21" i="15"/>
  <c r="OAH21" i="15"/>
  <c r="OAI21" i="15"/>
  <c r="OAJ21" i="15"/>
  <c r="OAK21" i="15"/>
  <c r="OAL21" i="15"/>
  <c r="OAM21" i="15"/>
  <c r="OAN21" i="15"/>
  <c r="OAO21" i="15"/>
  <c r="OAP21" i="15"/>
  <c r="OAQ21" i="15"/>
  <c r="OAR21" i="15"/>
  <c r="OAS21" i="15"/>
  <c r="OAT21" i="15"/>
  <c r="OAU21" i="15"/>
  <c r="OAV21" i="15"/>
  <c r="OAW21" i="15"/>
  <c r="OAX21" i="15"/>
  <c r="OAY21" i="15"/>
  <c r="OAZ21" i="15"/>
  <c r="OBA21" i="15"/>
  <c r="OBB21" i="15"/>
  <c r="OBC21" i="15"/>
  <c r="OBD21" i="15"/>
  <c r="OBE21" i="15"/>
  <c r="OBF21" i="15"/>
  <c r="OBG21" i="15"/>
  <c r="OBH21" i="15"/>
  <c r="OBI21" i="15"/>
  <c r="OBJ21" i="15"/>
  <c r="OBK21" i="15"/>
  <c r="OBL21" i="15"/>
  <c r="OBM21" i="15"/>
  <c r="OBN21" i="15"/>
  <c r="OBO21" i="15"/>
  <c r="OBP21" i="15"/>
  <c r="OBQ21" i="15"/>
  <c r="OBR21" i="15"/>
  <c r="OBS21" i="15"/>
  <c r="OBT21" i="15"/>
  <c r="OBU21" i="15"/>
  <c r="OBV21" i="15"/>
  <c r="OBW21" i="15"/>
  <c r="OBX21" i="15"/>
  <c r="OBY21" i="15"/>
  <c r="OBZ21" i="15"/>
  <c r="OCA21" i="15"/>
  <c r="OCB21" i="15"/>
  <c r="OCC21" i="15"/>
  <c r="OCD21" i="15"/>
  <c r="OCE21" i="15"/>
  <c r="OCF21" i="15"/>
  <c r="OCG21" i="15"/>
  <c r="OCH21" i="15"/>
  <c r="OCI21" i="15"/>
  <c r="OCJ21" i="15"/>
  <c r="OCK21" i="15"/>
  <c r="OCL21" i="15"/>
  <c r="OCM21" i="15"/>
  <c r="OCN21" i="15"/>
  <c r="OCO21" i="15"/>
  <c r="OCP21" i="15"/>
  <c r="OCQ21" i="15"/>
  <c r="OCR21" i="15"/>
  <c r="OCS21" i="15"/>
  <c r="OCT21" i="15"/>
  <c r="OCU21" i="15"/>
  <c r="OCV21" i="15"/>
  <c r="OCW21" i="15"/>
  <c r="OCX21" i="15"/>
  <c r="OCY21" i="15"/>
  <c r="OCZ21" i="15"/>
  <c r="ODA21" i="15"/>
  <c r="ODB21" i="15"/>
  <c r="ODC21" i="15"/>
  <c r="ODD21" i="15"/>
  <c r="ODE21" i="15"/>
  <c r="ODF21" i="15"/>
  <c r="ODG21" i="15"/>
  <c r="ODH21" i="15"/>
  <c r="ODI21" i="15"/>
  <c r="ODJ21" i="15"/>
  <c r="ODK21" i="15"/>
  <c r="ODL21" i="15"/>
  <c r="ODM21" i="15"/>
  <c r="ODN21" i="15"/>
  <c r="ODO21" i="15"/>
  <c r="ODP21" i="15"/>
  <c r="ODQ21" i="15"/>
  <c r="ODR21" i="15"/>
  <c r="ODS21" i="15"/>
  <c r="ODT21" i="15"/>
  <c r="ODU21" i="15"/>
  <c r="ODV21" i="15"/>
  <c r="ODW21" i="15"/>
  <c r="ODX21" i="15"/>
  <c r="ODY21" i="15"/>
  <c r="ODZ21" i="15"/>
  <c r="OEA21" i="15"/>
  <c r="OEB21" i="15"/>
  <c r="OEC21" i="15"/>
  <c r="OED21" i="15"/>
  <c r="OEE21" i="15"/>
  <c r="OEF21" i="15"/>
  <c r="OEG21" i="15"/>
  <c r="OEH21" i="15"/>
  <c r="OEI21" i="15"/>
  <c r="OEJ21" i="15"/>
  <c r="OEK21" i="15"/>
  <c r="OEL21" i="15"/>
  <c r="OEM21" i="15"/>
  <c r="OEN21" i="15"/>
  <c r="OEO21" i="15"/>
  <c r="OEP21" i="15"/>
  <c r="OEQ21" i="15"/>
  <c r="OER21" i="15"/>
  <c r="OES21" i="15"/>
  <c r="OET21" i="15"/>
  <c r="OEU21" i="15"/>
  <c r="OEV21" i="15"/>
  <c r="OEW21" i="15"/>
  <c r="OEX21" i="15"/>
  <c r="OEY21" i="15"/>
  <c r="OEZ21" i="15"/>
  <c r="OFA21" i="15"/>
  <c r="OFB21" i="15"/>
  <c r="OFC21" i="15"/>
  <c r="OFD21" i="15"/>
  <c r="OFE21" i="15"/>
  <c r="OFF21" i="15"/>
  <c r="OFG21" i="15"/>
  <c r="OFH21" i="15"/>
  <c r="OFI21" i="15"/>
  <c r="OFJ21" i="15"/>
  <c r="OFK21" i="15"/>
  <c r="OFL21" i="15"/>
  <c r="OFM21" i="15"/>
  <c r="OFN21" i="15"/>
  <c r="OFO21" i="15"/>
  <c r="OFP21" i="15"/>
  <c r="OFQ21" i="15"/>
  <c r="OFR21" i="15"/>
  <c r="OFS21" i="15"/>
  <c r="OFT21" i="15"/>
  <c r="OFU21" i="15"/>
  <c r="OFV21" i="15"/>
  <c r="OFW21" i="15"/>
  <c r="OFX21" i="15"/>
  <c r="OFY21" i="15"/>
  <c r="OFZ21" i="15"/>
  <c r="OGA21" i="15"/>
  <c r="OGB21" i="15"/>
  <c r="OGC21" i="15"/>
  <c r="OGD21" i="15"/>
  <c r="OGE21" i="15"/>
  <c r="OGF21" i="15"/>
  <c r="OGG21" i="15"/>
  <c r="OGH21" i="15"/>
  <c r="OGI21" i="15"/>
  <c r="OGJ21" i="15"/>
  <c r="OGK21" i="15"/>
  <c r="OGL21" i="15"/>
  <c r="OGM21" i="15"/>
  <c r="OGN21" i="15"/>
  <c r="OGO21" i="15"/>
  <c r="OGP21" i="15"/>
  <c r="OGQ21" i="15"/>
  <c r="OGR21" i="15"/>
  <c r="OGS21" i="15"/>
  <c r="OGT21" i="15"/>
  <c r="OGU21" i="15"/>
  <c r="OGV21" i="15"/>
  <c r="OGW21" i="15"/>
  <c r="OGX21" i="15"/>
  <c r="OGY21" i="15"/>
  <c r="OGZ21" i="15"/>
  <c r="OHA21" i="15"/>
  <c r="OHB21" i="15"/>
  <c r="OHC21" i="15"/>
  <c r="OHD21" i="15"/>
  <c r="OHE21" i="15"/>
  <c r="OHF21" i="15"/>
  <c r="OHG21" i="15"/>
  <c r="OHH21" i="15"/>
  <c r="OHI21" i="15"/>
  <c r="OHJ21" i="15"/>
  <c r="OHK21" i="15"/>
  <c r="OHL21" i="15"/>
  <c r="OHM21" i="15"/>
  <c r="OHN21" i="15"/>
  <c r="OHO21" i="15"/>
  <c r="OHP21" i="15"/>
  <c r="OHQ21" i="15"/>
  <c r="OHR21" i="15"/>
  <c r="OHS21" i="15"/>
  <c r="OHT21" i="15"/>
  <c r="OHU21" i="15"/>
  <c r="OHV21" i="15"/>
  <c r="OHW21" i="15"/>
  <c r="OHX21" i="15"/>
  <c r="OHY21" i="15"/>
  <c r="OHZ21" i="15"/>
  <c r="OIA21" i="15"/>
  <c r="OIB21" i="15"/>
  <c r="OIC21" i="15"/>
  <c r="OID21" i="15"/>
  <c r="OIE21" i="15"/>
  <c r="OIF21" i="15"/>
  <c r="OIG21" i="15"/>
  <c r="OIH21" i="15"/>
  <c r="OII21" i="15"/>
  <c r="OIJ21" i="15"/>
  <c r="OIK21" i="15"/>
  <c r="OIL21" i="15"/>
  <c r="OIM21" i="15"/>
  <c r="OIN21" i="15"/>
  <c r="OIO21" i="15"/>
  <c r="OIP21" i="15"/>
  <c r="OIQ21" i="15"/>
  <c r="OIR21" i="15"/>
  <c r="OIS21" i="15"/>
  <c r="OIT21" i="15"/>
  <c r="OIU21" i="15"/>
  <c r="OIV21" i="15"/>
  <c r="OIW21" i="15"/>
  <c r="OIX21" i="15"/>
  <c r="OIY21" i="15"/>
  <c r="OIZ21" i="15"/>
  <c r="OJA21" i="15"/>
  <c r="OJB21" i="15"/>
  <c r="OJC21" i="15"/>
  <c r="OJD21" i="15"/>
  <c r="OJE21" i="15"/>
  <c r="OJF21" i="15"/>
  <c r="OJG21" i="15"/>
  <c r="OJH21" i="15"/>
  <c r="OJI21" i="15"/>
  <c r="OJJ21" i="15"/>
  <c r="OJK21" i="15"/>
  <c r="OJL21" i="15"/>
  <c r="OJM21" i="15"/>
  <c r="OJN21" i="15"/>
  <c r="OJO21" i="15"/>
  <c r="OJP21" i="15"/>
  <c r="OJQ21" i="15"/>
  <c r="OJR21" i="15"/>
  <c r="OJS21" i="15"/>
  <c r="OJT21" i="15"/>
  <c r="OJU21" i="15"/>
  <c r="OJV21" i="15"/>
  <c r="OJW21" i="15"/>
  <c r="OJX21" i="15"/>
  <c r="OJY21" i="15"/>
  <c r="OJZ21" i="15"/>
  <c r="OKA21" i="15"/>
  <c r="OKB21" i="15"/>
  <c r="OKC21" i="15"/>
  <c r="OKD21" i="15"/>
  <c r="OKE21" i="15"/>
  <c r="OKF21" i="15"/>
  <c r="OKG21" i="15"/>
  <c r="OKH21" i="15"/>
  <c r="OKI21" i="15"/>
  <c r="OKJ21" i="15"/>
  <c r="OKK21" i="15"/>
  <c r="OKL21" i="15"/>
  <c r="OKM21" i="15"/>
  <c r="OKN21" i="15"/>
  <c r="OKO21" i="15"/>
  <c r="OKP21" i="15"/>
  <c r="OKQ21" i="15"/>
  <c r="OKR21" i="15"/>
  <c r="OKS21" i="15"/>
  <c r="OKT21" i="15"/>
  <c r="OKU21" i="15"/>
  <c r="OKV21" i="15"/>
  <c r="OKW21" i="15"/>
  <c r="OKX21" i="15"/>
  <c r="OKY21" i="15"/>
  <c r="OKZ21" i="15"/>
  <c r="OLA21" i="15"/>
  <c r="OLB21" i="15"/>
  <c r="OLC21" i="15"/>
  <c r="OLD21" i="15"/>
  <c r="OLE21" i="15"/>
  <c r="OLF21" i="15"/>
  <c r="OLG21" i="15"/>
  <c r="OLH21" i="15"/>
  <c r="OLI21" i="15"/>
  <c r="OLJ21" i="15"/>
  <c r="OLK21" i="15"/>
  <c r="OLL21" i="15"/>
  <c r="OLM21" i="15"/>
  <c r="OLN21" i="15"/>
  <c r="OLO21" i="15"/>
  <c r="OLP21" i="15"/>
  <c r="OLQ21" i="15"/>
  <c r="OLR21" i="15"/>
  <c r="OLS21" i="15"/>
  <c r="OLT21" i="15"/>
  <c r="OLU21" i="15"/>
  <c r="OLV21" i="15"/>
  <c r="OLW21" i="15"/>
  <c r="OLX21" i="15"/>
  <c r="OLY21" i="15"/>
  <c r="OLZ21" i="15"/>
  <c r="OMA21" i="15"/>
  <c r="OMB21" i="15"/>
  <c r="OMC21" i="15"/>
  <c r="OMD21" i="15"/>
  <c r="OME21" i="15"/>
  <c r="OMF21" i="15"/>
  <c r="OMG21" i="15"/>
  <c r="OMH21" i="15"/>
  <c r="OMI21" i="15"/>
  <c r="OMJ21" i="15"/>
  <c r="OMK21" i="15"/>
  <c r="OML21" i="15"/>
  <c r="OMM21" i="15"/>
  <c r="OMN21" i="15"/>
  <c r="OMO21" i="15"/>
  <c r="OMP21" i="15"/>
  <c r="OMQ21" i="15"/>
  <c r="OMR21" i="15"/>
  <c r="OMS21" i="15"/>
  <c r="OMT21" i="15"/>
  <c r="OMU21" i="15"/>
  <c r="OMV21" i="15"/>
  <c r="OMW21" i="15"/>
  <c r="OMX21" i="15"/>
  <c r="OMY21" i="15"/>
  <c r="OMZ21" i="15"/>
  <c r="ONA21" i="15"/>
  <c r="ONB21" i="15"/>
  <c r="ONC21" i="15"/>
  <c r="OND21" i="15"/>
  <c r="ONE21" i="15"/>
  <c r="ONF21" i="15"/>
  <c r="ONG21" i="15"/>
  <c r="ONH21" i="15"/>
  <c r="ONI21" i="15"/>
  <c r="ONJ21" i="15"/>
  <c r="ONK21" i="15"/>
  <c r="ONL21" i="15"/>
  <c r="ONM21" i="15"/>
  <c r="ONN21" i="15"/>
  <c r="ONO21" i="15"/>
  <c r="ONP21" i="15"/>
  <c r="ONQ21" i="15"/>
  <c r="ONR21" i="15"/>
  <c r="ONS21" i="15"/>
  <c r="ONT21" i="15"/>
  <c r="ONU21" i="15"/>
  <c r="ONV21" i="15"/>
  <c r="ONW21" i="15"/>
  <c r="ONX21" i="15"/>
  <c r="ONY21" i="15"/>
  <c r="ONZ21" i="15"/>
  <c r="OOA21" i="15"/>
  <c r="OOB21" i="15"/>
  <c r="OOC21" i="15"/>
  <c r="OOD21" i="15"/>
  <c r="OOE21" i="15"/>
  <c r="OOF21" i="15"/>
  <c r="OOG21" i="15"/>
  <c r="OOH21" i="15"/>
  <c r="OOI21" i="15"/>
  <c r="OOJ21" i="15"/>
  <c r="OOK21" i="15"/>
  <c r="OOL21" i="15"/>
  <c r="OOM21" i="15"/>
  <c r="OON21" i="15"/>
  <c r="OOO21" i="15"/>
  <c r="OOP21" i="15"/>
  <c r="OOQ21" i="15"/>
  <c r="OOR21" i="15"/>
  <c r="OOS21" i="15"/>
  <c r="OOT21" i="15"/>
  <c r="OOU21" i="15"/>
  <c r="OOV21" i="15"/>
  <c r="OOW21" i="15"/>
  <c r="OOX21" i="15"/>
  <c r="OOY21" i="15"/>
  <c r="OOZ21" i="15"/>
  <c r="OPA21" i="15"/>
  <c r="OPB21" i="15"/>
  <c r="OPC21" i="15"/>
  <c r="OPD21" i="15"/>
  <c r="OPE21" i="15"/>
  <c r="OPF21" i="15"/>
  <c r="OPG21" i="15"/>
  <c r="OPH21" i="15"/>
  <c r="OPI21" i="15"/>
  <c r="OPJ21" i="15"/>
  <c r="OPK21" i="15"/>
  <c r="OPL21" i="15"/>
  <c r="OPM21" i="15"/>
  <c r="OPN21" i="15"/>
  <c r="OPO21" i="15"/>
  <c r="OPP21" i="15"/>
  <c r="OPQ21" i="15"/>
  <c r="OPR21" i="15"/>
  <c r="OPS21" i="15"/>
  <c r="OPT21" i="15"/>
  <c r="OPU21" i="15"/>
  <c r="OPV21" i="15"/>
  <c r="OPW21" i="15"/>
  <c r="OPX21" i="15"/>
  <c r="OPY21" i="15"/>
  <c r="OPZ21" i="15"/>
  <c r="OQA21" i="15"/>
  <c r="OQB21" i="15"/>
  <c r="OQC21" i="15"/>
  <c r="OQD21" i="15"/>
  <c r="OQE21" i="15"/>
  <c r="OQF21" i="15"/>
  <c r="OQG21" i="15"/>
  <c r="OQH21" i="15"/>
  <c r="OQI21" i="15"/>
  <c r="OQJ21" i="15"/>
  <c r="OQK21" i="15"/>
  <c r="OQL21" i="15"/>
  <c r="OQM21" i="15"/>
  <c r="OQN21" i="15"/>
  <c r="OQO21" i="15"/>
  <c r="OQP21" i="15"/>
  <c r="OQQ21" i="15"/>
  <c r="OQR21" i="15"/>
  <c r="OQS21" i="15"/>
  <c r="OQT21" i="15"/>
  <c r="OQU21" i="15"/>
  <c r="OQV21" i="15"/>
  <c r="OQW21" i="15"/>
  <c r="OQX21" i="15"/>
  <c r="OQY21" i="15"/>
  <c r="OQZ21" i="15"/>
  <c r="ORA21" i="15"/>
  <c r="ORB21" i="15"/>
  <c r="ORC21" i="15"/>
  <c r="ORD21" i="15"/>
  <c r="ORE21" i="15"/>
  <c r="ORF21" i="15"/>
  <c r="ORG21" i="15"/>
  <c r="ORH21" i="15"/>
  <c r="ORI21" i="15"/>
  <c r="ORJ21" i="15"/>
  <c r="ORK21" i="15"/>
  <c r="ORL21" i="15"/>
  <c r="ORM21" i="15"/>
  <c r="ORN21" i="15"/>
  <c r="ORO21" i="15"/>
  <c r="ORP21" i="15"/>
  <c r="ORQ21" i="15"/>
  <c r="ORR21" i="15"/>
  <c r="ORS21" i="15"/>
  <c r="ORT21" i="15"/>
  <c r="ORU21" i="15"/>
  <c r="ORV21" i="15"/>
  <c r="ORW21" i="15"/>
  <c r="ORX21" i="15"/>
  <c r="ORY21" i="15"/>
  <c r="ORZ21" i="15"/>
  <c r="OSA21" i="15"/>
  <c r="OSB21" i="15"/>
  <c r="OSC21" i="15"/>
  <c r="OSD21" i="15"/>
  <c r="OSE21" i="15"/>
  <c r="OSF21" i="15"/>
  <c r="OSG21" i="15"/>
  <c r="OSH21" i="15"/>
  <c r="OSI21" i="15"/>
  <c r="OSJ21" i="15"/>
  <c r="OSK21" i="15"/>
  <c r="OSL21" i="15"/>
  <c r="OSM21" i="15"/>
  <c r="OSN21" i="15"/>
  <c r="OSO21" i="15"/>
  <c r="OSP21" i="15"/>
  <c r="OSQ21" i="15"/>
  <c r="OSR21" i="15"/>
  <c r="OSS21" i="15"/>
  <c r="OST21" i="15"/>
  <c r="OSU21" i="15"/>
  <c r="OSV21" i="15"/>
  <c r="OSW21" i="15"/>
  <c r="OSX21" i="15"/>
  <c r="OSY21" i="15"/>
  <c r="OSZ21" i="15"/>
  <c r="OTA21" i="15"/>
  <c r="OTB21" i="15"/>
  <c r="OTC21" i="15"/>
  <c r="OTD21" i="15"/>
  <c r="OTE21" i="15"/>
  <c r="OTF21" i="15"/>
  <c r="OTG21" i="15"/>
  <c r="OTH21" i="15"/>
  <c r="OTI21" i="15"/>
  <c r="OTJ21" i="15"/>
  <c r="OTK21" i="15"/>
  <c r="OTL21" i="15"/>
  <c r="OTM21" i="15"/>
  <c r="OTN21" i="15"/>
  <c r="OTO21" i="15"/>
  <c r="OTP21" i="15"/>
  <c r="OTQ21" i="15"/>
  <c r="OTR21" i="15"/>
  <c r="OTS21" i="15"/>
  <c r="OTT21" i="15"/>
  <c r="OTU21" i="15"/>
  <c r="OTV21" i="15"/>
  <c r="OTW21" i="15"/>
  <c r="OTX21" i="15"/>
  <c r="OTY21" i="15"/>
  <c r="OTZ21" i="15"/>
  <c r="OUA21" i="15"/>
  <c r="OUB21" i="15"/>
  <c r="OUC21" i="15"/>
  <c r="OUD21" i="15"/>
  <c r="OUE21" i="15"/>
  <c r="OUF21" i="15"/>
  <c r="OUG21" i="15"/>
  <c r="OUH21" i="15"/>
  <c r="OUI21" i="15"/>
  <c r="OUJ21" i="15"/>
  <c r="OUK21" i="15"/>
  <c r="OUL21" i="15"/>
  <c r="OUM21" i="15"/>
  <c r="OUN21" i="15"/>
  <c r="OUO21" i="15"/>
  <c r="OUP21" i="15"/>
  <c r="OUQ21" i="15"/>
  <c r="OUR21" i="15"/>
  <c r="OUS21" i="15"/>
  <c r="OUT21" i="15"/>
  <c r="OUU21" i="15"/>
  <c r="OUV21" i="15"/>
  <c r="OUW21" i="15"/>
  <c r="OUX21" i="15"/>
  <c r="OUY21" i="15"/>
  <c r="OUZ21" i="15"/>
  <c r="OVA21" i="15"/>
  <c r="OVB21" i="15"/>
  <c r="OVC21" i="15"/>
  <c r="OVD21" i="15"/>
  <c r="OVE21" i="15"/>
  <c r="OVF21" i="15"/>
  <c r="OVG21" i="15"/>
  <c r="OVH21" i="15"/>
  <c r="OVI21" i="15"/>
  <c r="OVJ21" i="15"/>
  <c r="OVK21" i="15"/>
  <c r="OVL21" i="15"/>
  <c r="OVM21" i="15"/>
  <c r="OVN21" i="15"/>
  <c r="OVO21" i="15"/>
  <c r="OVP21" i="15"/>
  <c r="OVQ21" i="15"/>
  <c r="OVR21" i="15"/>
  <c r="OVS21" i="15"/>
  <c r="OVT21" i="15"/>
  <c r="OVU21" i="15"/>
  <c r="OVV21" i="15"/>
  <c r="OVW21" i="15"/>
  <c r="OVX21" i="15"/>
  <c r="OVY21" i="15"/>
  <c r="OVZ21" i="15"/>
  <c r="OWA21" i="15"/>
  <c r="OWB21" i="15"/>
  <c r="OWC21" i="15"/>
  <c r="OWD21" i="15"/>
  <c r="OWE21" i="15"/>
  <c r="OWF21" i="15"/>
  <c r="OWG21" i="15"/>
  <c r="OWH21" i="15"/>
  <c r="OWI21" i="15"/>
  <c r="OWJ21" i="15"/>
  <c r="OWK21" i="15"/>
  <c r="OWL21" i="15"/>
  <c r="OWM21" i="15"/>
  <c r="OWN21" i="15"/>
  <c r="OWO21" i="15"/>
  <c r="OWP21" i="15"/>
  <c r="OWQ21" i="15"/>
  <c r="OWR21" i="15"/>
  <c r="OWS21" i="15"/>
  <c r="OWT21" i="15"/>
  <c r="OWU21" i="15"/>
  <c r="OWV21" i="15"/>
  <c r="OWW21" i="15"/>
  <c r="OWX21" i="15"/>
  <c r="OWY21" i="15"/>
  <c r="OWZ21" i="15"/>
  <c r="OXA21" i="15"/>
  <c r="OXB21" i="15"/>
  <c r="OXC21" i="15"/>
  <c r="OXD21" i="15"/>
  <c r="OXE21" i="15"/>
  <c r="OXF21" i="15"/>
  <c r="OXG21" i="15"/>
  <c r="OXH21" i="15"/>
  <c r="OXI21" i="15"/>
  <c r="OXJ21" i="15"/>
  <c r="OXK21" i="15"/>
  <c r="OXL21" i="15"/>
  <c r="OXM21" i="15"/>
  <c r="OXN21" i="15"/>
  <c r="OXO21" i="15"/>
  <c r="OXP21" i="15"/>
  <c r="OXQ21" i="15"/>
  <c r="OXR21" i="15"/>
  <c r="OXS21" i="15"/>
  <c r="OXT21" i="15"/>
  <c r="OXU21" i="15"/>
  <c r="OXV21" i="15"/>
  <c r="OXW21" i="15"/>
  <c r="OXX21" i="15"/>
  <c r="OXY21" i="15"/>
  <c r="OXZ21" i="15"/>
  <c r="OYA21" i="15"/>
  <c r="OYB21" i="15"/>
  <c r="OYC21" i="15"/>
  <c r="OYD21" i="15"/>
  <c r="OYE21" i="15"/>
  <c r="OYF21" i="15"/>
  <c r="OYG21" i="15"/>
  <c r="OYH21" i="15"/>
  <c r="OYI21" i="15"/>
  <c r="OYJ21" i="15"/>
  <c r="OYK21" i="15"/>
  <c r="OYL21" i="15"/>
  <c r="OYM21" i="15"/>
  <c r="OYN21" i="15"/>
  <c r="OYO21" i="15"/>
  <c r="OYP21" i="15"/>
  <c r="OYQ21" i="15"/>
  <c r="OYR21" i="15"/>
  <c r="OYS21" i="15"/>
  <c r="OYT21" i="15"/>
  <c r="OYU21" i="15"/>
  <c r="OYV21" i="15"/>
  <c r="OYW21" i="15"/>
  <c r="OYX21" i="15"/>
  <c r="OYY21" i="15"/>
  <c r="OYZ21" i="15"/>
  <c r="OZA21" i="15"/>
  <c r="OZB21" i="15"/>
  <c r="OZC21" i="15"/>
  <c r="OZD21" i="15"/>
  <c r="OZE21" i="15"/>
  <c r="OZF21" i="15"/>
  <c r="OZG21" i="15"/>
  <c r="OZH21" i="15"/>
  <c r="OZI21" i="15"/>
  <c r="OZJ21" i="15"/>
  <c r="OZK21" i="15"/>
  <c r="OZL21" i="15"/>
  <c r="OZM21" i="15"/>
  <c r="OZN21" i="15"/>
  <c r="OZO21" i="15"/>
  <c r="OZP21" i="15"/>
  <c r="OZQ21" i="15"/>
  <c r="OZR21" i="15"/>
  <c r="OZS21" i="15"/>
  <c r="OZT21" i="15"/>
  <c r="OZU21" i="15"/>
  <c r="OZV21" i="15"/>
  <c r="OZW21" i="15"/>
  <c r="OZX21" i="15"/>
  <c r="OZY21" i="15"/>
  <c r="OZZ21" i="15"/>
  <c r="PAA21" i="15"/>
  <c r="PAB21" i="15"/>
  <c r="PAC21" i="15"/>
  <c r="PAD21" i="15"/>
  <c r="PAE21" i="15"/>
  <c r="PAF21" i="15"/>
  <c r="PAG21" i="15"/>
  <c r="PAH21" i="15"/>
  <c r="PAI21" i="15"/>
  <c r="PAJ21" i="15"/>
  <c r="PAK21" i="15"/>
  <c r="PAL21" i="15"/>
  <c r="PAM21" i="15"/>
  <c r="PAN21" i="15"/>
  <c r="PAO21" i="15"/>
  <c r="PAP21" i="15"/>
  <c r="PAQ21" i="15"/>
  <c r="PAR21" i="15"/>
  <c r="PAS21" i="15"/>
  <c r="PAT21" i="15"/>
  <c r="PAU21" i="15"/>
  <c r="PAV21" i="15"/>
  <c r="PAW21" i="15"/>
  <c r="PAX21" i="15"/>
  <c r="PAY21" i="15"/>
  <c r="PAZ21" i="15"/>
  <c r="PBA21" i="15"/>
  <c r="PBB21" i="15"/>
  <c r="PBC21" i="15"/>
  <c r="PBD21" i="15"/>
  <c r="PBE21" i="15"/>
  <c r="PBF21" i="15"/>
  <c r="PBG21" i="15"/>
  <c r="PBH21" i="15"/>
  <c r="PBI21" i="15"/>
  <c r="PBJ21" i="15"/>
  <c r="PBK21" i="15"/>
  <c r="PBL21" i="15"/>
  <c r="PBM21" i="15"/>
  <c r="PBN21" i="15"/>
  <c r="PBO21" i="15"/>
  <c r="PBP21" i="15"/>
  <c r="PBQ21" i="15"/>
  <c r="PBR21" i="15"/>
  <c r="PBS21" i="15"/>
  <c r="PBT21" i="15"/>
  <c r="PBU21" i="15"/>
  <c r="PBV21" i="15"/>
  <c r="PBW21" i="15"/>
  <c r="PBX21" i="15"/>
  <c r="PBY21" i="15"/>
  <c r="PBZ21" i="15"/>
  <c r="PCA21" i="15"/>
  <c r="PCB21" i="15"/>
  <c r="PCC21" i="15"/>
  <c r="PCD21" i="15"/>
  <c r="PCE21" i="15"/>
  <c r="PCF21" i="15"/>
  <c r="PCG21" i="15"/>
  <c r="PCH21" i="15"/>
  <c r="PCI21" i="15"/>
  <c r="PCJ21" i="15"/>
  <c r="PCK21" i="15"/>
  <c r="PCL21" i="15"/>
  <c r="PCM21" i="15"/>
  <c r="PCN21" i="15"/>
  <c r="PCO21" i="15"/>
  <c r="PCP21" i="15"/>
  <c r="PCQ21" i="15"/>
  <c r="PCR21" i="15"/>
  <c r="PCS21" i="15"/>
  <c r="PCT21" i="15"/>
  <c r="PCU21" i="15"/>
  <c r="PCV21" i="15"/>
  <c r="PCW21" i="15"/>
  <c r="PCX21" i="15"/>
  <c r="PCY21" i="15"/>
  <c r="PCZ21" i="15"/>
  <c r="PDA21" i="15"/>
  <c r="PDB21" i="15"/>
  <c r="PDC21" i="15"/>
  <c r="PDD21" i="15"/>
  <c r="PDE21" i="15"/>
  <c r="PDF21" i="15"/>
  <c r="PDG21" i="15"/>
  <c r="PDH21" i="15"/>
  <c r="PDI21" i="15"/>
  <c r="PDJ21" i="15"/>
  <c r="PDK21" i="15"/>
  <c r="PDL21" i="15"/>
  <c r="PDM21" i="15"/>
  <c r="PDN21" i="15"/>
  <c r="PDO21" i="15"/>
  <c r="PDP21" i="15"/>
  <c r="PDQ21" i="15"/>
  <c r="PDR21" i="15"/>
  <c r="PDS21" i="15"/>
  <c r="PDT21" i="15"/>
  <c r="PDU21" i="15"/>
  <c r="PDV21" i="15"/>
  <c r="PDW21" i="15"/>
  <c r="PDX21" i="15"/>
  <c r="PDY21" i="15"/>
  <c r="PDZ21" i="15"/>
  <c r="PEA21" i="15"/>
  <c r="PEB21" i="15"/>
  <c r="PEC21" i="15"/>
  <c r="PED21" i="15"/>
  <c r="PEE21" i="15"/>
  <c r="PEF21" i="15"/>
  <c r="PEG21" i="15"/>
  <c r="PEH21" i="15"/>
  <c r="PEI21" i="15"/>
  <c r="PEJ21" i="15"/>
  <c r="PEK21" i="15"/>
  <c r="PEL21" i="15"/>
  <c r="PEM21" i="15"/>
  <c r="PEN21" i="15"/>
  <c r="PEO21" i="15"/>
  <c r="PEP21" i="15"/>
  <c r="PEQ21" i="15"/>
  <c r="PER21" i="15"/>
  <c r="PES21" i="15"/>
  <c r="PET21" i="15"/>
  <c r="PEU21" i="15"/>
  <c r="PEV21" i="15"/>
  <c r="PEW21" i="15"/>
  <c r="PEX21" i="15"/>
  <c r="PEY21" i="15"/>
  <c r="PEZ21" i="15"/>
  <c r="PFA21" i="15"/>
  <c r="PFB21" i="15"/>
  <c r="PFC21" i="15"/>
  <c r="PFD21" i="15"/>
  <c r="PFE21" i="15"/>
  <c r="PFF21" i="15"/>
  <c r="PFG21" i="15"/>
  <c r="PFH21" i="15"/>
  <c r="PFI21" i="15"/>
  <c r="PFJ21" i="15"/>
  <c r="PFK21" i="15"/>
  <c r="PFL21" i="15"/>
  <c r="PFM21" i="15"/>
  <c r="PFN21" i="15"/>
  <c r="PFO21" i="15"/>
  <c r="PFP21" i="15"/>
  <c r="PFQ21" i="15"/>
  <c r="PFR21" i="15"/>
  <c r="PFS21" i="15"/>
  <c r="PFT21" i="15"/>
  <c r="PFU21" i="15"/>
  <c r="PFV21" i="15"/>
  <c r="PFW21" i="15"/>
  <c r="PFX21" i="15"/>
  <c r="PFY21" i="15"/>
  <c r="PFZ21" i="15"/>
  <c r="PGA21" i="15"/>
  <c r="PGB21" i="15"/>
  <c r="PGC21" i="15"/>
  <c r="PGD21" i="15"/>
  <c r="PGE21" i="15"/>
  <c r="PGF21" i="15"/>
  <c r="PGG21" i="15"/>
  <c r="PGH21" i="15"/>
  <c r="PGI21" i="15"/>
  <c r="PGJ21" i="15"/>
  <c r="PGK21" i="15"/>
  <c r="PGL21" i="15"/>
  <c r="PGM21" i="15"/>
  <c r="PGN21" i="15"/>
  <c r="PGO21" i="15"/>
  <c r="PGP21" i="15"/>
  <c r="PGQ21" i="15"/>
  <c r="PGR21" i="15"/>
  <c r="PGS21" i="15"/>
  <c r="PGT21" i="15"/>
  <c r="PGU21" i="15"/>
  <c r="PGV21" i="15"/>
  <c r="PGW21" i="15"/>
  <c r="PGX21" i="15"/>
  <c r="PGY21" i="15"/>
  <c r="PGZ21" i="15"/>
  <c r="PHA21" i="15"/>
  <c r="PHB21" i="15"/>
  <c r="PHC21" i="15"/>
  <c r="PHD21" i="15"/>
  <c r="PHE21" i="15"/>
  <c r="PHF21" i="15"/>
  <c r="PHG21" i="15"/>
  <c r="PHH21" i="15"/>
  <c r="PHI21" i="15"/>
  <c r="PHJ21" i="15"/>
  <c r="PHK21" i="15"/>
  <c r="PHL21" i="15"/>
  <c r="PHM21" i="15"/>
  <c r="PHN21" i="15"/>
  <c r="PHO21" i="15"/>
  <c r="PHP21" i="15"/>
  <c r="PHQ21" i="15"/>
  <c r="PHR21" i="15"/>
  <c r="PHS21" i="15"/>
  <c r="PHT21" i="15"/>
  <c r="PHU21" i="15"/>
  <c r="PHV21" i="15"/>
  <c r="PHW21" i="15"/>
  <c r="PHX21" i="15"/>
  <c r="PHY21" i="15"/>
  <c r="PHZ21" i="15"/>
  <c r="PIA21" i="15"/>
  <c r="PIB21" i="15"/>
  <c r="PIC21" i="15"/>
  <c r="PID21" i="15"/>
  <c r="PIE21" i="15"/>
  <c r="PIF21" i="15"/>
  <c r="PIG21" i="15"/>
  <c r="PIH21" i="15"/>
  <c r="PII21" i="15"/>
  <c r="PIJ21" i="15"/>
  <c r="PIK21" i="15"/>
  <c r="PIL21" i="15"/>
  <c r="PIM21" i="15"/>
  <c r="PIN21" i="15"/>
  <c r="PIO21" i="15"/>
  <c r="PIP21" i="15"/>
  <c r="PIQ21" i="15"/>
  <c r="PIR21" i="15"/>
  <c r="PIS21" i="15"/>
  <c r="PIT21" i="15"/>
  <c r="PIU21" i="15"/>
  <c r="PIV21" i="15"/>
  <c r="PIW21" i="15"/>
  <c r="PIX21" i="15"/>
  <c r="PIY21" i="15"/>
  <c r="PIZ21" i="15"/>
  <c r="PJA21" i="15"/>
  <c r="PJB21" i="15"/>
  <c r="PJC21" i="15"/>
  <c r="PJD21" i="15"/>
  <c r="PJE21" i="15"/>
  <c r="PJF21" i="15"/>
  <c r="PJG21" i="15"/>
  <c r="PJH21" i="15"/>
  <c r="PJI21" i="15"/>
  <c r="PJJ21" i="15"/>
  <c r="PJK21" i="15"/>
  <c r="PJL21" i="15"/>
  <c r="PJM21" i="15"/>
  <c r="PJN21" i="15"/>
  <c r="PJO21" i="15"/>
  <c r="PJP21" i="15"/>
  <c r="PJQ21" i="15"/>
  <c r="PJR21" i="15"/>
  <c r="PJS21" i="15"/>
  <c r="PJT21" i="15"/>
  <c r="PJU21" i="15"/>
  <c r="PJV21" i="15"/>
  <c r="PJW21" i="15"/>
  <c r="PJX21" i="15"/>
  <c r="PJY21" i="15"/>
  <c r="PJZ21" i="15"/>
  <c r="PKA21" i="15"/>
  <c r="PKB21" i="15"/>
  <c r="PKC21" i="15"/>
  <c r="PKD21" i="15"/>
  <c r="PKE21" i="15"/>
  <c r="PKF21" i="15"/>
  <c r="PKG21" i="15"/>
  <c r="PKH21" i="15"/>
  <c r="PKI21" i="15"/>
  <c r="PKJ21" i="15"/>
  <c r="PKK21" i="15"/>
  <c r="PKL21" i="15"/>
  <c r="PKM21" i="15"/>
  <c r="PKN21" i="15"/>
  <c r="PKO21" i="15"/>
  <c r="PKP21" i="15"/>
  <c r="PKQ21" i="15"/>
  <c r="PKR21" i="15"/>
  <c r="PKS21" i="15"/>
  <c r="PKT21" i="15"/>
  <c r="PKU21" i="15"/>
  <c r="PKV21" i="15"/>
  <c r="PKW21" i="15"/>
  <c r="PKX21" i="15"/>
  <c r="PKY21" i="15"/>
  <c r="PKZ21" i="15"/>
  <c r="PLA21" i="15"/>
  <c r="PLB21" i="15"/>
  <c r="PLC21" i="15"/>
  <c r="PLD21" i="15"/>
  <c r="PLE21" i="15"/>
  <c r="PLF21" i="15"/>
  <c r="PLG21" i="15"/>
  <c r="PLH21" i="15"/>
  <c r="PLI21" i="15"/>
  <c r="PLJ21" i="15"/>
  <c r="PLK21" i="15"/>
  <c r="PLL21" i="15"/>
  <c r="PLM21" i="15"/>
  <c r="PLN21" i="15"/>
  <c r="PLO21" i="15"/>
  <c r="PLP21" i="15"/>
  <c r="PLQ21" i="15"/>
  <c r="PLR21" i="15"/>
  <c r="PLS21" i="15"/>
  <c r="PLT21" i="15"/>
  <c r="PLU21" i="15"/>
  <c r="PLV21" i="15"/>
  <c r="PLW21" i="15"/>
  <c r="PLX21" i="15"/>
  <c r="PLY21" i="15"/>
  <c r="PLZ21" i="15"/>
  <c r="PMA21" i="15"/>
  <c r="PMB21" i="15"/>
  <c r="PMC21" i="15"/>
  <c r="PMD21" i="15"/>
  <c r="PME21" i="15"/>
  <c r="PMF21" i="15"/>
  <c r="PMG21" i="15"/>
  <c r="PMH21" i="15"/>
  <c r="PMI21" i="15"/>
  <c r="PMJ21" i="15"/>
  <c r="PMK21" i="15"/>
  <c r="PML21" i="15"/>
  <c r="PMM21" i="15"/>
  <c r="PMN21" i="15"/>
  <c r="PMO21" i="15"/>
  <c r="PMP21" i="15"/>
  <c r="PMQ21" i="15"/>
  <c r="PMR21" i="15"/>
  <c r="PMS21" i="15"/>
  <c r="PMT21" i="15"/>
  <c r="PMU21" i="15"/>
  <c r="PMV21" i="15"/>
  <c r="PMW21" i="15"/>
  <c r="PMX21" i="15"/>
  <c r="PMY21" i="15"/>
  <c r="PMZ21" i="15"/>
  <c r="PNA21" i="15"/>
  <c r="PNB21" i="15"/>
  <c r="PNC21" i="15"/>
  <c r="PND21" i="15"/>
  <c r="PNE21" i="15"/>
  <c r="PNF21" i="15"/>
  <c r="PNG21" i="15"/>
  <c r="PNH21" i="15"/>
  <c r="PNI21" i="15"/>
  <c r="PNJ21" i="15"/>
  <c r="PNK21" i="15"/>
  <c r="PNL21" i="15"/>
  <c r="PNM21" i="15"/>
  <c r="PNN21" i="15"/>
  <c r="PNO21" i="15"/>
  <c r="PNP21" i="15"/>
  <c r="PNQ21" i="15"/>
  <c r="PNR21" i="15"/>
  <c r="PNS21" i="15"/>
  <c r="PNT21" i="15"/>
  <c r="PNU21" i="15"/>
  <c r="PNV21" i="15"/>
  <c r="PNW21" i="15"/>
  <c r="PNX21" i="15"/>
  <c r="PNY21" i="15"/>
  <c r="PNZ21" i="15"/>
  <c r="POA21" i="15"/>
  <c r="POB21" i="15"/>
  <c r="POC21" i="15"/>
  <c r="POD21" i="15"/>
  <c r="POE21" i="15"/>
  <c r="POF21" i="15"/>
  <c r="POG21" i="15"/>
  <c r="POH21" i="15"/>
  <c r="POI21" i="15"/>
  <c r="POJ21" i="15"/>
  <c r="POK21" i="15"/>
  <c r="POL21" i="15"/>
  <c r="POM21" i="15"/>
  <c r="PON21" i="15"/>
  <c r="POO21" i="15"/>
  <c r="POP21" i="15"/>
  <c r="POQ21" i="15"/>
  <c r="POR21" i="15"/>
  <c r="POS21" i="15"/>
  <c r="POT21" i="15"/>
  <c r="POU21" i="15"/>
  <c r="POV21" i="15"/>
  <c r="POW21" i="15"/>
  <c r="POX21" i="15"/>
  <c r="POY21" i="15"/>
  <c r="POZ21" i="15"/>
  <c r="PPA21" i="15"/>
  <c r="PPB21" i="15"/>
  <c r="PPC21" i="15"/>
  <c r="PPD21" i="15"/>
  <c r="PPE21" i="15"/>
  <c r="PPF21" i="15"/>
  <c r="PPG21" i="15"/>
  <c r="PPH21" i="15"/>
  <c r="PPI21" i="15"/>
  <c r="PPJ21" i="15"/>
  <c r="PPK21" i="15"/>
  <c r="PPL21" i="15"/>
  <c r="PPM21" i="15"/>
  <c r="PPN21" i="15"/>
  <c r="PPO21" i="15"/>
  <c r="PPP21" i="15"/>
  <c r="PPQ21" i="15"/>
  <c r="PPR21" i="15"/>
  <c r="PPS21" i="15"/>
  <c r="PPT21" i="15"/>
  <c r="PPU21" i="15"/>
  <c r="PPV21" i="15"/>
  <c r="PPW21" i="15"/>
  <c r="PPX21" i="15"/>
  <c r="PPY21" i="15"/>
  <c r="PPZ21" i="15"/>
  <c r="PQA21" i="15"/>
  <c r="PQB21" i="15"/>
  <c r="PQC21" i="15"/>
  <c r="PQD21" i="15"/>
  <c r="PQE21" i="15"/>
  <c r="PQF21" i="15"/>
  <c r="PQG21" i="15"/>
  <c r="PQH21" i="15"/>
  <c r="PQI21" i="15"/>
  <c r="PQJ21" i="15"/>
  <c r="PQK21" i="15"/>
  <c r="PQL21" i="15"/>
  <c r="PQM21" i="15"/>
  <c r="PQN21" i="15"/>
  <c r="PQO21" i="15"/>
  <c r="PQP21" i="15"/>
  <c r="PQQ21" i="15"/>
  <c r="PQR21" i="15"/>
  <c r="PQS21" i="15"/>
  <c r="PQT21" i="15"/>
  <c r="PQU21" i="15"/>
  <c r="PQV21" i="15"/>
  <c r="PQW21" i="15"/>
  <c r="PQX21" i="15"/>
  <c r="PQY21" i="15"/>
  <c r="PQZ21" i="15"/>
  <c r="PRA21" i="15"/>
  <c r="PRB21" i="15"/>
  <c r="PRC21" i="15"/>
  <c r="PRD21" i="15"/>
  <c r="PRE21" i="15"/>
  <c r="PRF21" i="15"/>
  <c r="PRG21" i="15"/>
  <c r="PRH21" i="15"/>
  <c r="PRI21" i="15"/>
  <c r="PRJ21" i="15"/>
  <c r="PRK21" i="15"/>
  <c r="PRL21" i="15"/>
  <c r="PRM21" i="15"/>
  <c r="PRN21" i="15"/>
  <c r="PRO21" i="15"/>
  <c r="PRP21" i="15"/>
  <c r="PRQ21" i="15"/>
  <c r="PRR21" i="15"/>
  <c r="PRS21" i="15"/>
  <c r="PRT21" i="15"/>
  <c r="PRU21" i="15"/>
  <c r="PRV21" i="15"/>
  <c r="PRW21" i="15"/>
  <c r="PRX21" i="15"/>
  <c r="PRY21" i="15"/>
  <c r="PRZ21" i="15"/>
  <c r="PSA21" i="15"/>
  <c r="PSB21" i="15"/>
  <c r="PSC21" i="15"/>
  <c r="PSD21" i="15"/>
  <c r="PSE21" i="15"/>
  <c r="PSF21" i="15"/>
  <c r="PSG21" i="15"/>
  <c r="PSH21" i="15"/>
  <c r="PSI21" i="15"/>
  <c r="PSJ21" i="15"/>
  <c r="PSK21" i="15"/>
  <c r="PSL21" i="15"/>
  <c r="PSM21" i="15"/>
  <c r="PSN21" i="15"/>
  <c r="PSO21" i="15"/>
  <c r="PSP21" i="15"/>
  <c r="PSQ21" i="15"/>
  <c r="PSR21" i="15"/>
  <c r="PSS21" i="15"/>
  <c r="PST21" i="15"/>
  <c r="PSU21" i="15"/>
  <c r="PSV21" i="15"/>
  <c r="PSW21" i="15"/>
  <c r="PSX21" i="15"/>
  <c r="PSY21" i="15"/>
  <c r="PSZ21" i="15"/>
  <c r="PTA21" i="15"/>
  <c r="PTB21" i="15"/>
  <c r="PTC21" i="15"/>
  <c r="PTD21" i="15"/>
  <c r="PTE21" i="15"/>
  <c r="PTF21" i="15"/>
  <c r="PTG21" i="15"/>
  <c r="PTH21" i="15"/>
  <c r="PTI21" i="15"/>
  <c r="PTJ21" i="15"/>
  <c r="PTK21" i="15"/>
  <c r="PTL21" i="15"/>
  <c r="PTM21" i="15"/>
  <c r="PTN21" i="15"/>
  <c r="PTO21" i="15"/>
  <c r="PTP21" i="15"/>
  <c r="PTQ21" i="15"/>
  <c r="PTR21" i="15"/>
  <c r="PTS21" i="15"/>
  <c r="PTT21" i="15"/>
  <c r="PTU21" i="15"/>
  <c r="PTV21" i="15"/>
  <c r="PTW21" i="15"/>
  <c r="PTX21" i="15"/>
  <c r="PTY21" i="15"/>
  <c r="PTZ21" i="15"/>
  <c r="PUA21" i="15"/>
  <c r="PUB21" i="15"/>
  <c r="PUC21" i="15"/>
  <c r="PUD21" i="15"/>
  <c r="PUE21" i="15"/>
  <c r="PUF21" i="15"/>
  <c r="PUG21" i="15"/>
  <c r="PUH21" i="15"/>
  <c r="PUI21" i="15"/>
  <c r="PUJ21" i="15"/>
  <c r="PUK21" i="15"/>
  <c r="PUL21" i="15"/>
  <c r="PUM21" i="15"/>
  <c r="PUN21" i="15"/>
  <c r="PUO21" i="15"/>
  <c r="PUP21" i="15"/>
  <c r="PUQ21" i="15"/>
  <c r="PUR21" i="15"/>
  <c r="PUS21" i="15"/>
  <c r="PUT21" i="15"/>
  <c r="PUU21" i="15"/>
  <c r="PUV21" i="15"/>
  <c r="PUW21" i="15"/>
  <c r="PUX21" i="15"/>
  <c r="PUY21" i="15"/>
  <c r="PUZ21" i="15"/>
  <c r="PVA21" i="15"/>
  <c r="PVB21" i="15"/>
  <c r="PVC21" i="15"/>
  <c r="PVD21" i="15"/>
  <c r="PVE21" i="15"/>
  <c r="PVF21" i="15"/>
  <c r="PVG21" i="15"/>
  <c r="PVH21" i="15"/>
  <c r="PVI21" i="15"/>
  <c r="PVJ21" i="15"/>
  <c r="PVK21" i="15"/>
  <c r="PVL21" i="15"/>
  <c r="PVM21" i="15"/>
  <c r="PVN21" i="15"/>
  <c r="PVO21" i="15"/>
  <c r="PVP21" i="15"/>
  <c r="PVQ21" i="15"/>
  <c r="PVR21" i="15"/>
  <c r="PVS21" i="15"/>
  <c r="PVT21" i="15"/>
  <c r="PVU21" i="15"/>
  <c r="PVV21" i="15"/>
  <c r="PVW21" i="15"/>
  <c r="PVX21" i="15"/>
  <c r="PVY21" i="15"/>
  <c r="PVZ21" i="15"/>
  <c r="PWA21" i="15"/>
  <c r="PWB21" i="15"/>
  <c r="PWC21" i="15"/>
  <c r="PWD21" i="15"/>
  <c r="PWE21" i="15"/>
  <c r="PWF21" i="15"/>
  <c r="PWG21" i="15"/>
  <c r="PWH21" i="15"/>
  <c r="PWI21" i="15"/>
  <c r="PWJ21" i="15"/>
  <c r="PWK21" i="15"/>
  <c r="PWL21" i="15"/>
  <c r="PWM21" i="15"/>
  <c r="PWN21" i="15"/>
  <c r="PWO21" i="15"/>
  <c r="PWP21" i="15"/>
  <c r="PWQ21" i="15"/>
  <c r="PWR21" i="15"/>
  <c r="PWS21" i="15"/>
  <c r="PWT21" i="15"/>
  <c r="PWU21" i="15"/>
  <c r="PWV21" i="15"/>
  <c r="PWW21" i="15"/>
  <c r="PWX21" i="15"/>
  <c r="PWY21" i="15"/>
  <c r="PWZ21" i="15"/>
  <c r="PXA21" i="15"/>
  <c r="PXB21" i="15"/>
  <c r="PXC21" i="15"/>
  <c r="PXD21" i="15"/>
  <c r="PXE21" i="15"/>
  <c r="PXF21" i="15"/>
  <c r="PXG21" i="15"/>
  <c r="PXH21" i="15"/>
  <c r="PXI21" i="15"/>
  <c r="PXJ21" i="15"/>
  <c r="PXK21" i="15"/>
  <c r="PXL21" i="15"/>
  <c r="PXM21" i="15"/>
  <c r="PXN21" i="15"/>
  <c r="PXO21" i="15"/>
  <c r="PXP21" i="15"/>
  <c r="PXQ21" i="15"/>
  <c r="PXR21" i="15"/>
  <c r="PXS21" i="15"/>
  <c r="PXT21" i="15"/>
  <c r="PXU21" i="15"/>
  <c r="PXV21" i="15"/>
  <c r="PXW21" i="15"/>
  <c r="PXX21" i="15"/>
  <c r="PXY21" i="15"/>
  <c r="PXZ21" i="15"/>
  <c r="PYA21" i="15"/>
  <c r="PYB21" i="15"/>
  <c r="PYC21" i="15"/>
  <c r="PYD21" i="15"/>
  <c r="PYE21" i="15"/>
  <c r="PYF21" i="15"/>
  <c r="PYG21" i="15"/>
  <c r="PYH21" i="15"/>
  <c r="PYI21" i="15"/>
  <c r="PYJ21" i="15"/>
  <c r="PYK21" i="15"/>
  <c r="PYL21" i="15"/>
  <c r="PYM21" i="15"/>
  <c r="PYN21" i="15"/>
  <c r="PYO21" i="15"/>
  <c r="PYP21" i="15"/>
  <c r="PYQ21" i="15"/>
  <c r="PYR21" i="15"/>
  <c r="PYS21" i="15"/>
  <c r="PYT21" i="15"/>
  <c r="PYU21" i="15"/>
  <c r="PYV21" i="15"/>
  <c r="PYW21" i="15"/>
  <c r="PYX21" i="15"/>
  <c r="PYY21" i="15"/>
  <c r="PYZ21" i="15"/>
  <c r="PZA21" i="15"/>
  <c r="PZB21" i="15"/>
  <c r="PZC21" i="15"/>
  <c r="PZD21" i="15"/>
  <c r="PZE21" i="15"/>
  <c r="PZF21" i="15"/>
  <c r="PZG21" i="15"/>
  <c r="PZH21" i="15"/>
  <c r="PZI21" i="15"/>
  <c r="PZJ21" i="15"/>
  <c r="PZK21" i="15"/>
  <c r="PZL21" i="15"/>
  <c r="PZM21" i="15"/>
  <c r="PZN21" i="15"/>
  <c r="PZO21" i="15"/>
  <c r="PZP21" i="15"/>
  <c r="PZQ21" i="15"/>
  <c r="PZR21" i="15"/>
  <c r="PZS21" i="15"/>
  <c r="PZT21" i="15"/>
  <c r="PZU21" i="15"/>
  <c r="PZV21" i="15"/>
  <c r="PZW21" i="15"/>
  <c r="PZX21" i="15"/>
  <c r="PZY21" i="15"/>
  <c r="PZZ21" i="15"/>
  <c r="QAA21" i="15"/>
  <c r="QAB21" i="15"/>
  <c r="QAC21" i="15"/>
  <c r="QAD21" i="15"/>
  <c r="QAE21" i="15"/>
  <c r="QAF21" i="15"/>
  <c r="QAG21" i="15"/>
  <c r="QAH21" i="15"/>
  <c r="QAI21" i="15"/>
  <c r="QAJ21" i="15"/>
  <c r="QAK21" i="15"/>
  <c r="QAL21" i="15"/>
  <c r="QAM21" i="15"/>
  <c r="QAN21" i="15"/>
  <c r="QAO21" i="15"/>
  <c r="QAP21" i="15"/>
  <c r="QAQ21" i="15"/>
  <c r="QAR21" i="15"/>
  <c r="QAS21" i="15"/>
  <c r="QAT21" i="15"/>
  <c r="QAU21" i="15"/>
  <c r="QAV21" i="15"/>
  <c r="QAW21" i="15"/>
  <c r="QAX21" i="15"/>
  <c r="QAY21" i="15"/>
  <c r="QAZ21" i="15"/>
  <c r="QBA21" i="15"/>
  <c r="QBB21" i="15"/>
  <c r="QBC21" i="15"/>
  <c r="QBD21" i="15"/>
  <c r="QBE21" i="15"/>
  <c r="QBF21" i="15"/>
  <c r="QBG21" i="15"/>
  <c r="QBH21" i="15"/>
  <c r="QBI21" i="15"/>
  <c r="QBJ21" i="15"/>
  <c r="QBK21" i="15"/>
  <c r="QBL21" i="15"/>
  <c r="QBM21" i="15"/>
  <c r="QBN21" i="15"/>
  <c r="QBO21" i="15"/>
  <c r="QBP21" i="15"/>
  <c r="QBQ21" i="15"/>
  <c r="QBR21" i="15"/>
  <c r="QBS21" i="15"/>
  <c r="QBT21" i="15"/>
  <c r="QBU21" i="15"/>
  <c r="QBV21" i="15"/>
  <c r="QBW21" i="15"/>
  <c r="QBX21" i="15"/>
  <c r="QBY21" i="15"/>
  <c r="QBZ21" i="15"/>
  <c r="QCA21" i="15"/>
  <c r="QCB21" i="15"/>
  <c r="QCC21" i="15"/>
  <c r="QCD21" i="15"/>
  <c r="QCE21" i="15"/>
  <c r="QCF21" i="15"/>
  <c r="QCG21" i="15"/>
  <c r="QCH21" i="15"/>
  <c r="QCI21" i="15"/>
  <c r="QCJ21" i="15"/>
  <c r="QCK21" i="15"/>
  <c r="QCL21" i="15"/>
  <c r="QCM21" i="15"/>
  <c r="QCN21" i="15"/>
  <c r="QCO21" i="15"/>
  <c r="QCP21" i="15"/>
  <c r="QCQ21" i="15"/>
  <c r="QCR21" i="15"/>
  <c r="QCS21" i="15"/>
  <c r="QCT21" i="15"/>
  <c r="QCU21" i="15"/>
  <c r="QCV21" i="15"/>
  <c r="QCW21" i="15"/>
  <c r="QCX21" i="15"/>
  <c r="QCY21" i="15"/>
  <c r="QCZ21" i="15"/>
  <c r="QDA21" i="15"/>
  <c r="QDB21" i="15"/>
  <c r="QDC21" i="15"/>
  <c r="QDD21" i="15"/>
  <c r="QDE21" i="15"/>
  <c r="QDF21" i="15"/>
  <c r="QDG21" i="15"/>
  <c r="QDH21" i="15"/>
  <c r="QDI21" i="15"/>
  <c r="QDJ21" i="15"/>
  <c r="QDK21" i="15"/>
  <c r="QDL21" i="15"/>
  <c r="QDM21" i="15"/>
  <c r="QDN21" i="15"/>
  <c r="QDO21" i="15"/>
  <c r="QDP21" i="15"/>
  <c r="QDQ21" i="15"/>
  <c r="QDR21" i="15"/>
  <c r="QDS21" i="15"/>
  <c r="QDT21" i="15"/>
  <c r="QDU21" i="15"/>
  <c r="QDV21" i="15"/>
  <c r="QDW21" i="15"/>
  <c r="QDX21" i="15"/>
  <c r="QDY21" i="15"/>
  <c r="QDZ21" i="15"/>
  <c r="QEA21" i="15"/>
  <c r="QEB21" i="15"/>
  <c r="QEC21" i="15"/>
  <c r="QED21" i="15"/>
  <c r="QEE21" i="15"/>
  <c r="QEF21" i="15"/>
  <c r="QEG21" i="15"/>
  <c r="QEH21" i="15"/>
  <c r="QEI21" i="15"/>
  <c r="QEJ21" i="15"/>
  <c r="QEK21" i="15"/>
  <c r="QEL21" i="15"/>
  <c r="QEM21" i="15"/>
  <c r="QEN21" i="15"/>
  <c r="QEO21" i="15"/>
  <c r="QEP21" i="15"/>
  <c r="QEQ21" i="15"/>
  <c r="QER21" i="15"/>
  <c r="QES21" i="15"/>
  <c r="QET21" i="15"/>
  <c r="QEU21" i="15"/>
  <c r="QEV21" i="15"/>
  <c r="QEW21" i="15"/>
  <c r="QEX21" i="15"/>
  <c r="QEY21" i="15"/>
  <c r="QEZ21" i="15"/>
  <c r="QFA21" i="15"/>
  <c r="QFB21" i="15"/>
  <c r="QFC21" i="15"/>
  <c r="QFD21" i="15"/>
  <c r="QFE21" i="15"/>
  <c r="QFF21" i="15"/>
  <c r="QFG21" i="15"/>
  <c r="QFH21" i="15"/>
  <c r="QFI21" i="15"/>
  <c r="QFJ21" i="15"/>
  <c r="QFK21" i="15"/>
  <c r="QFL21" i="15"/>
  <c r="QFM21" i="15"/>
  <c r="QFN21" i="15"/>
  <c r="QFO21" i="15"/>
  <c r="QFP21" i="15"/>
  <c r="QFQ21" i="15"/>
  <c r="QFR21" i="15"/>
  <c r="QFS21" i="15"/>
  <c r="QFT21" i="15"/>
  <c r="QFU21" i="15"/>
  <c r="QFV21" i="15"/>
  <c r="QFW21" i="15"/>
  <c r="QFX21" i="15"/>
  <c r="QFY21" i="15"/>
  <c r="QFZ21" i="15"/>
  <c r="QGA21" i="15"/>
  <c r="QGB21" i="15"/>
  <c r="QGC21" i="15"/>
  <c r="QGD21" i="15"/>
  <c r="QGE21" i="15"/>
  <c r="QGF21" i="15"/>
  <c r="QGG21" i="15"/>
  <c r="QGH21" i="15"/>
  <c r="QGI21" i="15"/>
  <c r="QGJ21" i="15"/>
  <c r="QGK21" i="15"/>
  <c r="QGL21" i="15"/>
  <c r="QGM21" i="15"/>
  <c r="QGN21" i="15"/>
  <c r="QGO21" i="15"/>
  <c r="QGP21" i="15"/>
  <c r="QGQ21" i="15"/>
  <c r="QGR21" i="15"/>
  <c r="QGS21" i="15"/>
  <c r="QGT21" i="15"/>
  <c r="QGU21" i="15"/>
  <c r="QGV21" i="15"/>
  <c r="QGW21" i="15"/>
  <c r="QGX21" i="15"/>
  <c r="QGY21" i="15"/>
  <c r="QGZ21" i="15"/>
  <c r="QHA21" i="15"/>
  <c r="QHB21" i="15"/>
  <c r="QHC21" i="15"/>
  <c r="QHD21" i="15"/>
  <c r="QHE21" i="15"/>
  <c r="QHF21" i="15"/>
  <c r="QHG21" i="15"/>
  <c r="QHH21" i="15"/>
  <c r="QHI21" i="15"/>
  <c r="QHJ21" i="15"/>
  <c r="QHK21" i="15"/>
  <c r="QHL21" i="15"/>
  <c r="QHM21" i="15"/>
  <c r="QHN21" i="15"/>
  <c r="QHO21" i="15"/>
  <c r="QHP21" i="15"/>
  <c r="QHQ21" i="15"/>
  <c r="QHR21" i="15"/>
  <c r="QHS21" i="15"/>
  <c r="QHT21" i="15"/>
  <c r="QHU21" i="15"/>
  <c r="QHV21" i="15"/>
  <c r="QHW21" i="15"/>
  <c r="QHX21" i="15"/>
  <c r="QHY21" i="15"/>
  <c r="QHZ21" i="15"/>
  <c r="QIA21" i="15"/>
  <c r="QIB21" i="15"/>
  <c r="QIC21" i="15"/>
  <c r="QID21" i="15"/>
  <c r="QIE21" i="15"/>
  <c r="QIF21" i="15"/>
  <c r="QIG21" i="15"/>
  <c r="QIH21" i="15"/>
  <c r="QII21" i="15"/>
  <c r="QIJ21" i="15"/>
  <c r="QIK21" i="15"/>
  <c r="QIL21" i="15"/>
  <c r="QIM21" i="15"/>
  <c r="QIN21" i="15"/>
  <c r="QIO21" i="15"/>
  <c r="QIP21" i="15"/>
  <c r="QIQ21" i="15"/>
  <c r="QIR21" i="15"/>
  <c r="QIS21" i="15"/>
  <c r="QIT21" i="15"/>
  <c r="QIU21" i="15"/>
  <c r="QIV21" i="15"/>
  <c r="QIW21" i="15"/>
  <c r="QIX21" i="15"/>
  <c r="QIY21" i="15"/>
  <c r="QIZ21" i="15"/>
  <c r="QJA21" i="15"/>
  <c r="QJB21" i="15"/>
  <c r="QJC21" i="15"/>
  <c r="QJD21" i="15"/>
  <c r="QJE21" i="15"/>
  <c r="QJF21" i="15"/>
  <c r="QJG21" i="15"/>
  <c r="QJH21" i="15"/>
  <c r="QJI21" i="15"/>
  <c r="QJJ21" i="15"/>
  <c r="QJK21" i="15"/>
  <c r="QJL21" i="15"/>
  <c r="QJM21" i="15"/>
  <c r="QJN21" i="15"/>
  <c r="QJO21" i="15"/>
  <c r="QJP21" i="15"/>
  <c r="QJQ21" i="15"/>
  <c r="QJR21" i="15"/>
  <c r="QJS21" i="15"/>
  <c r="QJT21" i="15"/>
  <c r="QJU21" i="15"/>
  <c r="QJV21" i="15"/>
  <c r="QJW21" i="15"/>
  <c r="QJX21" i="15"/>
  <c r="QJY21" i="15"/>
  <c r="QJZ21" i="15"/>
  <c r="QKA21" i="15"/>
  <c r="QKB21" i="15"/>
  <c r="QKC21" i="15"/>
  <c r="QKD21" i="15"/>
  <c r="QKE21" i="15"/>
  <c r="QKF21" i="15"/>
  <c r="QKG21" i="15"/>
  <c r="QKH21" i="15"/>
  <c r="QKI21" i="15"/>
  <c r="QKJ21" i="15"/>
  <c r="QKK21" i="15"/>
  <c r="QKL21" i="15"/>
  <c r="QKM21" i="15"/>
  <c r="QKN21" i="15"/>
  <c r="QKO21" i="15"/>
  <c r="QKP21" i="15"/>
  <c r="QKQ21" i="15"/>
  <c r="QKR21" i="15"/>
  <c r="QKS21" i="15"/>
  <c r="QKT21" i="15"/>
  <c r="QKU21" i="15"/>
  <c r="QKV21" i="15"/>
  <c r="QKW21" i="15"/>
  <c r="QKX21" i="15"/>
  <c r="QKY21" i="15"/>
  <c r="QKZ21" i="15"/>
  <c r="QLA21" i="15"/>
  <c r="QLB21" i="15"/>
  <c r="QLC21" i="15"/>
  <c r="QLD21" i="15"/>
  <c r="QLE21" i="15"/>
  <c r="QLF21" i="15"/>
  <c r="QLG21" i="15"/>
  <c r="QLH21" i="15"/>
  <c r="QLI21" i="15"/>
  <c r="QLJ21" i="15"/>
  <c r="QLK21" i="15"/>
  <c r="QLL21" i="15"/>
  <c r="QLM21" i="15"/>
  <c r="QLN21" i="15"/>
  <c r="QLO21" i="15"/>
  <c r="QLP21" i="15"/>
  <c r="QLQ21" i="15"/>
  <c r="QLR21" i="15"/>
  <c r="QLS21" i="15"/>
  <c r="QLT21" i="15"/>
  <c r="QLU21" i="15"/>
  <c r="QLV21" i="15"/>
  <c r="QLW21" i="15"/>
  <c r="QLX21" i="15"/>
  <c r="QLY21" i="15"/>
  <c r="QLZ21" i="15"/>
  <c r="QMA21" i="15"/>
  <c r="QMB21" i="15"/>
  <c r="QMC21" i="15"/>
  <c r="QMD21" i="15"/>
  <c r="QME21" i="15"/>
  <c r="QMF21" i="15"/>
  <c r="QMG21" i="15"/>
  <c r="QMH21" i="15"/>
  <c r="QMI21" i="15"/>
  <c r="QMJ21" i="15"/>
  <c r="QMK21" i="15"/>
  <c r="QML21" i="15"/>
  <c r="QMM21" i="15"/>
  <c r="QMN21" i="15"/>
  <c r="QMO21" i="15"/>
  <c r="QMP21" i="15"/>
  <c r="QMQ21" i="15"/>
  <c r="QMR21" i="15"/>
  <c r="QMS21" i="15"/>
  <c r="QMT21" i="15"/>
  <c r="QMU21" i="15"/>
  <c r="QMV21" i="15"/>
  <c r="QMW21" i="15"/>
  <c r="QMX21" i="15"/>
  <c r="QMY21" i="15"/>
  <c r="QMZ21" i="15"/>
  <c r="QNA21" i="15"/>
  <c r="QNB21" i="15"/>
  <c r="QNC21" i="15"/>
  <c r="QND21" i="15"/>
  <c r="QNE21" i="15"/>
  <c r="QNF21" i="15"/>
  <c r="QNG21" i="15"/>
  <c r="QNH21" i="15"/>
  <c r="QNI21" i="15"/>
  <c r="QNJ21" i="15"/>
  <c r="QNK21" i="15"/>
  <c r="QNL21" i="15"/>
  <c r="QNM21" i="15"/>
  <c r="QNN21" i="15"/>
  <c r="QNO21" i="15"/>
  <c r="QNP21" i="15"/>
  <c r="QNQ21" i="15"/>
  <c r="QNR21" i="15"/>
  <c r="QNS21" i="15"/>
  <c r="QNT21" i="15"/>
  <c r="QNU21" i="15"/>
  <c r="QNV21" i="15"/>
  <c r="QNW21" i="15"/>
  <c r="QNX21" i="15"/>
  <c r="QNY21" i="15"/>
  <c r="QNZ21" i="15"/>
  <c r="QOA21" i="15"/>
  <c r="QOB21" i="15"/>
  <c r="QOC21" i="15"/>
  <c r="QOD21" i="15"/>
  <c r="QOE21" i="15"/>
  <c r="QOF21" i="15"/>
  <c r="QOG21" i="15"/>
  <c r="QOH21" i="15"/>
  <c r="QOI21" i="15"/>
  <c r="QOJ21" i="15"/>
  <c r="QOK21" i="15"/>
  <c r="QOL21" i="15"/>
  <c r="QOM21" i="15"/>
  <c r="QON21" i="15"/>
  <c r="QOO21" i="15"/>
  <c r="QOP21" i="15"/>
  <c r="QOQ21" i="15"/>
  <c r="QOR21" i="15"/>
  <c r="QOS21" i="15"/>
  <c r="QOT21" i="15"/>
  <c r="QOU21" i="15"/>
  <c r="QOV21" i="15"/>
  <c r="QOW21" i="15"/>
  <c r="QOX21" i="15"/>
  <c r="QOY21" i="15"/>
  <c r="QOZ21" i="15"/>
  <c r="QPA21" i="15"/>
  <c r="QPB21" i="15"/>
  <c r="QPC21" i="15"/>
  <c r="QPD21" i="15"/>
  <c r="QPE21" i="15"/>
  <c r="QPF21" i="15"/>
  <c r="QPG21" i="15"/>
  <c r="QPH21" i="15"/>
  <c r="QPI21" i="15"/>
  <c r="QPJ21" i="15"/>
  <c r="QPK21" i="15"/>
  <c r="QPL21" i="15"/>
  <c r="QPM21" i="15"/>
  <c r="QPN21" i="15"/>
  <c r="QPO21" i="15"/>
  <c r="QPP21" i="15"/>
  <c r="QPQ21" i="15"/>
  <c r="QPR21" i="15"/>
  <c r="QPS21" i="15"/>
  <c r="QPT21" i="15"/>
  <c r="QPU21" i="15"/>
  <c r="QPV21" i="15"/>
  <c r="QPW21" i="15"/>
  <c r="QPX21" i="15"/>
  <c r="QPY21" i="15"/>
  <c r="QPZ21" i="15"/>
  <c r="QQA21" i="15"/>
  <c r="QQB21" i="15"/>
  <c r="QQC21" i="15"/>
  <c r="QQD21" i="15"/>
  <c r="QQE21" i="15"/>
  <c r="QQF21" i="15"/>
  <c r="QQG21" i="15"/>
  <c r="QQH21" i="15"/>
  <c r="QQI21" i="15"/>
  <c r="QQJ21" i="15"/>
  <c r="QQK21" i="15"/>
  <c r="QQL21" i="15"/>
  <c r="QQM21" i="15"/>
  <c r="QQN21" i="15"/>
  <c r="QQO21" i="15"/>
  <c r="QQP21" i="15"/>
  <c r="QQQ21" i="15"/>
  <c r="QQR21" i="15"/>
  <c r="QQS21" i="15"/>
  <c r="QQT21" i="15"/>
  <c r="QQU21" i="15"/>
  <c r="QQV21" i="15"/>
  <c r="QQW21" i="15"/>
  <c r="QQX21" i="15"/>
  <c r="QQY21" i="15"/>
  <c r="QQZ21" i="15"/>
  <c r="QRA21" i="15"/>
  <c r="QRB21" i="15"/>
  <c r="QRC21" i="15"/>
  <c r="QRD21" i="15"/>
  <c r="QRE21" i="15"/>
  <c r="QRF21" i="15"/>
  <c r="QRG21" i="15"/>
  <c r="QRH21" i="15"/>
  <c r="QRI21" i="15"/>
  <c r="QRJ21" i="15"/>
  <c r="QRK21" i="15"/>
  <c r="QRL21" i="15"/>
  <c r="QRM21" i="15"/>
  <c r="QRN21" i="15"/>
  <c r="QRO21" i="15"/>
  <c r="QRP21" i="15"/>
  <c r="QRQ21" i="15"/>
  <c r="QRR21" i="15"/>
  <c r="QRS21" i="15"/>
  <c r="QRT21" i="15"/>
  <c r="QRU21" i="15"/>
  <c r="QRV21" i="15"/>
  <c r="QRW21" i="15"/>
  <c r="QRX21" i="15"/>
  <c r="QRY21" i="15"/>
  <c r="QRZ21" i="15"/>
  <c r="QSA21" i="15"/>
  <c r="QSB21" i="15"/>
  <c r="QSC21" i="15"/>
  <c r="QSD21" i="15"/>
  <c r="QSE21" i="15"/>
  <c r="QSF21" i="15"/>
  <c r="QSG21" i="15"/>
  <c r="QSH21" i="15"/>
  <c r="QSI21" i="15"/>
  <c r="QSJ21" i="15"/>
  <c r="QSK21" i="15"/>
  <c r="QSL21" i="15"/>
  <c r="QSM21" i="15"/>
  <c r="QSN21" i="15"/>
  <c r="QSO21" i="15"/>
  <c r="QSP21" i="15"/>
  <c r="QSQ21" i="15"/>
  <c r="QSR21" i="15"/>
  <c r="QSS21" i="15"/>
  <c r="QST21" i="15"/>
  <c r="QSU21" i="15"/>
  <c r="QSV21" i="15"/>
  <c r="QSW21" i="15"/>
  <c r="QSX21" i="15"/>
  <c r="QSY21" i="15"/>
  <c r="QSZ21" i="15"/>
  <c r="QTA21" i="15"/>
  <c r="QTB21" i="15"/>
  <c r="QTC21" i="15"/>
  <c r="QTD21" i="15"/>
  <c r="QTE21" i="15"/>
  <c r="QTF21" i="15"/>
  <c r="QTG21" i="15"/>
  <c r="QTH21" i="15"/>
  <c r="QTI21" i="15"/>
  <c r="QTJ21" i="15"/>
  <c r="QTK21" i="15"/>
  <c r="QTL21" i="15"/>
  <c r="QTM21" i="15"/>
  <c r="QTN21" i="15"/>
  <c r="QTO21" i="15"/>
  <c r="QTP21" i="15"/>
  <c r="QTQ21" i="15"/>
  <c r="QTR21" i="15"/>
  <c r="QTS21" i="15"/>
  <c r="QTT21" i="15"/>
  <c r="QTU21" i="15"/>
  <c r="QTV21" i="15"/>
  <c r="QTW21" i="15"/>
  <c r="QTX21" i="15"/>
  <c r="QTY21" i="15"/>
  <c r="QTZ21" i="15"/>
  <c r="QUA21" i="15"/>
  <c r="QUB21" i="15"/>
  <c r="QUC21" i="15"/>
  <c r="QUD21" i="15"/>
  <c r="QUE21" i="15"/>
  <c r="QUF21" i="15"/>
  <c r="QUG21" i="15"/>
  <c r="QUH21" i="15"/>
  <c r="QUI21" i="15"/>
  <c r="QUJ21" i="15"/>
  <c r="QUK21" i="15"/>
  <c r="QUL21" i="15"/>
  <c r="QUM21" i="15"/>
  <c r="QUN21" i="15"/>
  <c r="QUO21" i="15"/>
  <c r="QUP21" i="15"/>
  <c r="QUQ21" i="15"/>
  <c r="QUR21" i="15"/>
  <c r="QUS21" i="15"/>
  <c r="QUT21" i="15"/>
  <c r="QUU21" i="15"/>
  <c r="QUV21" i="15"/>
  <c r="QUW21" i="15"/>
  <c r="QUX21" i="15"/>
  <c r="QUY21" i="15"/>
  <c r="QUZ21" i="15"/>
  <c r="QVA21" i="15"/>
  <c r="QVB21" i="15"/>
  <c r="QVC21" i="15"/>
  <c r="QVD21" i="15"/>
  <c r="QVE21" i="15"/>
  <c r="QVF21" i="15"/>
  <c r="QVG21" i="15"/>
  <c r="QVH21" i="15"/>
  <c r="QVI21" i="15"/>
  <c r="QVJ21" i="15"/>
  <c r="QVK21" i="15"/>
  <c r="QVL21" i="15"/>
  <c r="QVM21" i="15"/>
  <c r="QVN21" i="15"/>
  <c r="QVO21" i="15"/>
  <c r="QVP21" i="15"/>
  <c r="QVQ21" i="15"/>
  <c r="QVR21" i="15"/>
  <c r="QVS21" i="15"/>
  <c r="QVT21" i="15"/>
  <c r="QVU21" i="15"/>
  <c r="QVV21" i="15"/>
  <c r="QVW21" i="15"/>
  <c r="QVX21" i="15"/>
  <c r="QVY21" i="15"/>
  <c r="QVZ21" i="15"/>
  <c r="QWA21" i="15"/>
  <c r="QWB21" i="15"/>
  <c r="QWC21" i="15"/>
  <c r="QWD21" i="15"/>
  <c r="QWE21" i="15"/>
  <c r="QWF21" i="15"/>
  <c r="QWG21" i="15"/>
  <c r="QWH21" i="15"/>
  <c r="QWI21" i="15"/>
  <c r="QWJ21" i="15"/>
  <c r="QWK21" i="15"/>
  <c r="QWL21" i="15"/>
  <c r="QWM21" i="15"/>
  <c r="QWN21" i="15"/>
  <c r="QWO21" i="15"/>
  <c r="QWP21" i="15"/>
  <c r="QWQ21" i="15"/>
  <c r="QWR21" i="15"/>
  <c r="QWS21" i="15"/>
  <c r="QWT21" i="15"/>
  <c r="QWU21" i="15"/>
  <c r="QWV21" i="15"/>
  <c r="QWW21" i="15"/>
  <c r="QWX21" i="15"/>
  <c r="QWY21" i="15"/>
  <c r="QWZ21" i="15"/>
  <c r="QXA21" i="15"/>
  <c r="QXB21" i="15"/>
  <c r="QXC21" i="15"/>
  <c r="QXD21" i="15"/>
  <c r="QXE21" i="15"/>
  <c r="QXF21" i="15"/>
  <c r="QXG21" i="15"/>
  <c r="QXH21" i="15"/>
  <c r="QXI21" i="15"/>
  <c r="QXJ21" i="15"/>
  <c r="QXK21" i="15"/>
  <c r="QXL21" i="15"/>
  <c r="QXM21" i="15"/>
  <c r="QXN21" i="15"/>
  <c r="QXO21" i="15"/>
  <c r="QXP21" i="15"/>
  <c r="QXQ21" i="15"/>
  <c r="QXR21" i="15"/>
  <c r="QXS21" i="15"/>
  <c r="QXT21" i="15"/>
  <c r="QXU21" i="15"/>
  <c r="QXV21" i="15"/>
  <c r="QXW21" i="15"/>
  <c r="QXX21" i="15"/>
  <c r="QXY21" i="15"/>
  <c r="QXZ21" i="15"/>
  <c r="QYA21" i="15"/>
  <c r="QYB21" i="15"/>
  <c r="QYC21" i="15"/>
  <c r="QYD21" i="15"/>
  <c r="QYE21" i="15"/>
  <c r="QYF21" i="15"/>
  <c r="QYG21" i="15"/>
  <c r="QYH21" i="15"/>
  <c r="QYI21" i="15"/>
  <c r="QYJ21" i="15"/>
  <c r="QYK21" i="15"/>
  <c r="QYL21" i="15"/>
  <c r="QYM21" i="15"/>
  <c r="QYN21" i="15"/>
  <c r="QYO21" i="15"/>
  <c r="QYP21" i="15"/>
  <c r="QYQ21" i="15"/>
  <c r="QYR21" i="15"/>
  <c r="QYS21" i="15"/>
  <c r="QYT21" i="15"/>
  <c r="QYU21" i="15"/>
  <c r="QYV21" i="15"/>
  <c r="QYW21" i="15"/>
  <c r="QYX21" i="15"/>
  <c r="QYY21" i="15"/>
  <c r="QYZ21" i="15"/>
  <c r="QZA21" i="15"/>
  <c r="QZB21" i="15"/>
  <c r="QZC21" i="15"/>
  <c r="QZD21" i="15"/>
  <c r="QZE21" i="15"/>
  <c r="QZF21" i="15"/>
  <c r="QZG21" i="15"/>
  <c r="QZH21" i="15"/>
  <c r="QZI21" i="15"/>
  <c r="QZJ21" i="15"/>
  <c r="QZK21" i="15"/>
  <c r="QZL21" i="15"/>
  <c r="QZM21" i="15"/>
  <c r="QZN21" i="15"/>
  <c r="QZO21" i="15"/>
  <c r="QZP21" i="15"/>
  <c r="QZQ21" i="15"/>
  <c r="QZR21" i="15"/>
  <c r="QZS21" i="15"/>
  <c r="QZT21" i="15"/>
  <c r="QZU21" i="15"/>
  <c r="QZV21" i="15"/>
  <c r="QZW21" i="15"/>
  <c r="QZX21" i="15"/>
  <c r="QZY21" i="15"/>
  <c r="QZZ21" i="15"/>
  <c r="RAA21" i="15"/>
  <c r="RAB21" i="15"/>
  <c r="RAC21" i="15"/>
  <c r="RAD21" i="15"/>
  <c r="RAE21" i="15"/>
  <c r="RAF21" i="15"/>
  <c r="RAG21" i="15"/>
  <c r="RAH21" i="15"/>
  <c r="RAI21" i="15"/>
  <c r="RAJ21" i="15"/>
  <c r="RAK21" i="15"/>
  <c r="RAL21" i="15"/>
  <c r="RAM21" i="15"/>
  <c r="RAN21" i="15"/>
  <c r="RAO21" i="15"/>
  <c r="RAP21" i="15"/>
  <c r="RAQ21" i="15"/>
  <c r="RAR21" i="15"/>
  <c r="RAS21" i="15"/>
  <c r="RAT21" i="15"/>
  <c r="RAU21" i="15"/>
  <c r="RAV21" i="15"/>
  <c r="RAW21" i="15"/>
  <c r="RAX21" i="15"/>
  <c r="RAY21" i="15"/>
  <c r="RAZ21" i="15"/>
  <c r="RBA21" i="15"/>
  <c r="RBB21" i="15"/>
  <c r="RBC21" i="15"/>
  <c r="RBD21" i="15"/>
  <c r="RBE21" i="15"/>
  <c r="RBF21" i="15"/>
  <c r="RBG21" i="15"/>
  <c r="RBH21" i="15"/>
  <c r="RBI21" i="15"/>
  <c r="RBJ21" i="15"/>
  <c r="RBK21" i="15"/>
  <c r="RBL21" i="15"/>
  <c r="RBM21" i="15"/>
  <c r="RBN21" i="15"/>
  <c r="RBO21" i="15"/>
  <c r="RBP21" i="15"/>
  <c r="RBQ21" i="15"/>
  <c r="RBR21" i="15"/>
  <c r="RBS21" i="15"/>
  <c r="RBT21" i="15"/>
  <c r="RBU21" i="15"/>
  <c r="RBV21" i="15"/>
  <c r="RBW21" i="15"/>
  <c r="RBX21" i="15"/>
  <c r="RBY21" i="15"/>
  <c r="RBZ21" i="15"/>
  <c r="RCA21" i="15"/>
  <c r="RCB21" i="15"/>
  <c r="RCC21" i="15"/>
  <c r="RCD21" i="15"/>
  <c r="RCE21" i="15"/>
  <c r="RCF21" i="15"/>
  <c r="RCG21" i="15"/>
  <c r="RCH21" i="15"/>
  <c r="RCI21" i="15"/>
  <c r="RCJ21" i="15"/>
  <c r="RCK21" i="15"/>
  <c r="RCL21" i="15"/>
  <c r="RCM21" i="15"/>
  <c r="RCN21" i="15"/>
  <c r="RCO21" i="15"/>
  <c r="RCP21" i="15"/>
  <c r="RCQ21" i="15"/>
  <c r="RCR21" i="15"/>
  <c r="RCS21" i="15"/>
  <c r="RCT21" i="15"/>
  <c r="RCU21" i="15"/>
  <c r="RCV21" i="15"/>
  <c r="RCW21" i="15"/>
  <c r="RCX21" i="15"/>
  <c r="RCY21" i="15"/>
  <c r="RCZ21" i="15"/>
  <c r="RDA21" i="15"/>
  <c r="RDB21" i="15"/>
  <c r="RDC21" i="15"/>
  <c r="RDD21" i="15"/>
  <c r="RDE21" i="15"/>
  <c r="RDF21" i="15"/>
  <c r="RDG21" i="15"/>
  <c r="RDH21" i="15"/>
  <c r="RDI21" i="15"/>
  <c r="RDJ21" i="15"/>
  <c r="RDK21" i="15"/>
  <c r="RDL21" i="15"/>
  <c r="RDM21" i="15"/>
  <c r="RDN21" i="15"/>
  <c r="RDO21" i="15"/>
  <c r="RDP21" i="15"/>
  <c r="RDQ21" i="15"/>
  <c r="RDR21" i="15"/>
  <c r="RDS21" i="15"/>
  <c r="RDT21" i="15"/>
  <c r="RDU21" i="15"/>
  <c r="RDV21" i="15"/>
  <c r="RDW21" i="15"/>
  <c r="RDX21" i="15"/>
  <c r="RDY21" i="15"/>
  <c r="RDZ21" i="15"/>
  <c r="REA21" i="15"/>
  <c r="REB21" i="15"/>
  <c r="REC21" i="15"/>
  <c r="RED21" i="15"/>
  <c r="REE21" i="15"/>
  <c r="REF21" i="15"/>
  <c r="REG21" i="15"/>
  <c r="REH21" i="15"/>
  <c r="REI21" i="15"/>
  <c r="REJ21" i="15"/>
  <c r="REK21" i="15"/>
  <c r="REL21" i="15"/>
  <c r="REM21" i="15"/>
  <c r="REN21" i="15"/>
  <c r="REO21" i="15"/>
  <c r="REP21" i="15"/>
  <c r="REQ21" i="15"/>
  <c r="RER21" i="15"/>
  <c r="RES21" i="15"/>
  <c r="RET21" i="15"/>
  <c r="REU21" i="15"/>
  <c r="REV21" i="15"/>
  <c r="REW21" i="15"/>
  <c r="REX21" i="15"/>
  <c r="REY21" i="15"/>
  <c r="REZ21" i="15"/>
  <c r="RFA21" i="15"/>
  <c r="RFB21" i="15"/>
  <c r="RFC21" i="15"/>
  <c r="RFD21" i="15"/>
  <c r="RFE21" i="15"/>
  <c r="RFF21" i="15"/>
  <c r="RFG21" i="15"/>
  <c r="RFH21" i="15"/>
  <c r="RFI21" i="15"/>
  <c r="RFJ21" i="15"/>
  <c r="RFK21" i="15"/>
  <c r="RFL21" i="15"/>
  <c r="RFM21" i="15"/>
  <c r="RFN21" i="15"/>
  <c r="RFO21" i="15"/>
  <c r="RFP21" i="15"/>
  <c r="RFQ21" i="15"/>
  <c r="RFR21" i="15"/>
  <c r="RFS21" i="15"/>
  <c r="RFT21" i="15"/>
  <c r="RFU21" i="15"/>
  <c r="RFV21" i="15"/>
  <c r="RFW21" i="15"/>
  <c r="RFX21" i="15"/>
  <c r="RFY21" i="15"/>
  <c r="RFZ21" i="15"/>
  <c r="RGA21" i="15"/>
  <c r="RGB21" i="15"/>
  <c r="RGC21" i="15"/>
  <c r="RGD21" i="15"/>
  <c r="RGE21" i="15"/>
  <c r="RGF21" i="15"/>
  <c r="RGG21" i="15"/>
  <c r="RGH21" i="15"/>
  <c r="RGI21" i="15"/>
  <c r="RGJ21" i="15"/>
  <c r="RGK21" i="15"/>
  <c r="RGL21" i="15"/>
  <c r="RGM21" i="15"/>
  <c r="RGN21" i="15"/>
  <c r="RGO21" i="15"/>
  <c r="RGP21" i="15"/>
  <c r="RGQ21" i="15"/>
  <c r="RGR21" i="15"/>
  <c r="RGS21" i="15"/>
  <c r="RGT21" i="15"/>
  <c r="RGU21" i="15"/>
  <c r="RGV21" i="15"/>
  <c r="RGW21" i="15"/>
  <c r="RGX21" i="15"/>
  <c r="RGY21" i="15"/>
  <c r="RGZ21" i="15"/>
  <c r="RHA21" i="15"/>
  <c r="RHB21" i="15"/>
  <c r="RHC21" i="15"/>
  <c r="RHD21" i="15"/>
  <c r="RHE21" i="15"/>
  <c r="RHF21" i="15"/>
  <c r="RHG21" i="15"/>
  <c r="RHH21" i="15"/>
  <c r="RHI21" i="15"/>
  <c r="RHJ21" i="15"/>
  <c r="RHK21" i="15"/>
  <c r="RHL21" i="15"/>
  <c r="RHM21" i="15"/>
  <c r="RHN21" i="15"/>
  <c r="RHO21" i="15"/>
  <c r="RHP21" i="15"/>
  <c r="RHQ21" i="15"/>
  <c r="RHR21" i="15"/>
  <c r="RHS21" i="15"/>
  <c r="RHT21" i="15"/>
  <c r="RHU21" i="15"/>
  <c r="RHV21" i="15"/>
  <c r="RHW21" i="15"/>
  <c r="RHX21" i="15"/>
  <c r="RHY21" i="15"/>
  <c r="RHZ21" i="15"/>
  <c r="RIA21" i="15"/>
  <c r="RIB21" i="15"/>
  <c r="RIC21" i="15"/>
  <c r="RID21" i="15"/>
  <c r="RIE21" i="15"/>
  <c r="RIF21" i="15"/>
  <c r="RIG21" i="15"/>
  <c r="RIH21" i="15"/>
  <c r="RII21" i="15"/>
  <c r="RIJ21" i="15"/>
  <c r="RIK21" i="15"/>
  <c r="RIL21" i="15"/>
  <c r="RIM21" i="15"/>
  <c r="RIN21" i="15"/>
  <c r="RIO21" i="15"/>
  <c r="RIP21" i="15"/>
  <c r="RIQ21" i="15"/>
  <c r="RIR21" i="15"/>
  <c r="RIS21" i="15"/>
  <c r="RIT21" i="15"/>
  <c r="RIU21" i="15"/>
  <c r="RIV21" i="15"/>
  <c r="RIW21" i="15"/>
  <c r="RIX21" i="15"/>
  <c r="RIY21" i="15"/>
  <c r="RIZ21" i="15"/>
  <c r="RJA21" i="15"/>
  <c r="RJB21" i="15"/>
  <c r="RJC21" i="15"/>
  <c r="RJD21" i="15"/>
  <c r="RJE21" i="15"/>
  <c r="RJF21" i="15"/>
  <c r="RJG21" i="15"/>
  <c r="RJH21" i="15"/>
  <c r="RJI21" i="15"/>
  <c r="RJJ21" i="15"/>
  <c r="RJK21" i="15"/>
  <c r="RJL21" i="15"/>
  <c r="RJM21" i="15"/>
  <c r="RJN21" i="15"/>
  <c r="RJO21" i="15"/>
  <c r="RJP21" i="15"/>
  <c r="RJQ21" i="15"/>
  <c r="RJR21" i="15"/>
  <c r="RJS21" i="15"/>
  <c r="RJT21" i="15"/>
  <c r="RJU21" i="15"/>
  <c r="RJV21" i="15"/>
  <c r="RJW21" i="15"/>
  <c r="RJX21" i="15"/>
  <c r="RJY21" i="15"/>
  <c r="RJZ21" i="15"/>
  <c r="RKA21" i="15"/>
  <c r="RKB21" i="15"/>
  <c r="RKC21" i="15"/>
  <c r="RKD21" i="15"/>
  <c r="RKE21" i="15"/>
  <c r="RKF21" i="15"/>
  <c r="RKG21" i="15"/>
  <c r="RKH21" i="15"/>
  <c r="RKI21" i="15"/>
  <c r="RKJ21" i="15"/>
  <c r="RKK21" i="15"/>
  <c r="RKL21" i="15"/>
  <c r="RKM21" i="15"/>
  <c r="RKN21" i="15"/>
  <c r="RKO21" i="15"/>
  <c r="RKP21" i="15"/>
  <c r="RKQ21" i="15"/>
  <c r="RKR21" i="15"/>
  <c r="RKS21" i="15"/>
  <c r="RKT21" i="15"/>
  <c r="RKU21" i="15"/>
  <c r="RKV21" i="15"/>
  <c r="RKW21" i="15"/>
  <c r="RKX21" i="15"/>
  <c r="RKY21" i="15"/>
  <c r="RKZ21" i="15"/>
  <c r="RLA21" i="15"/>
  <c r="RLB21" i="15"/>
  <c r="RLC21" i="15"/>
  <c r="RLD21" i="15"/>
  <c r="RLE21" i="15"/>
  <c r="RLF21" i="15"/>
  <c r="RLG21" i="15"/>
  <c r="RLH21" i="15"/>
  <c r="RLI21" i="15"/>
  <c r="RLJ21" i="15"/>
  <c r="RLK21" i="15"/>
  <c r="RLL21" i="15"/>
  <c r="RLM21" i="15"/>
  <c r="RLN21" i="15"/>
  <c r="RLO21" i="15"/>
  <c r="RLP21" i="15"/>
  <c r="RLQ21" i="15"/>
  <c r="RLR21" i="15"/>
  <c r="RLS21" i="15"/>
  <c r="RLT21" i="15"/>
  <c r="RLU21" i="15"/>
  <c r="RLV21" i="15"/>
  <c r="RLW21" i="15"/>
  <c r="RLX21" i="15"/>
  <c r="RLY21" i="15"/>
  <c r="RLZ21" i="15"/>
  <c r="RMA21" i="15"/>
  <c r="RMB21" i="15"/>
  <c r="RMC21" i="15"/>
  <c r="RMD21" i="15"/>
  <c r="RME21" i="15"/>
  <c r="RMF21" i="15"/>
  <c r="RMG21" i="15"/>
  <c r="RMH21" i="15"/>
  <c r="RMI21" i="15"/>
  <c r="RMJ21" i="15"/>
  <c r="RMK21" i="15"/>
  <c r="RML21" i="15"/>
  <c r="RMM21" i="15"/>
  <c r="RMN21" i="15"/>
  <c r="RMO21" i="15"/>
  <c r="RMP21" i="15"/>
  <c r="RMQ21" i="15"/>
  <c r="RMR21" i="15"/>
  <c r="RMS21" i="15"/>
  <c r="RMT21" i="15"/>
  <c r="RMU21" i="15"/>
  <c r="RMV21" i="15"/>
  <c r="RMW21" i="15"/>
  <c r="RMX21" i="15"/>
  <c r="RMY21" i="15"/>
  <c r="RMZ21" i="15"/>
  <c r="RNA21" i="15"/>
  <c r="RNB21" i="15"/>
  <c r="RNC21" i="15"/>
  <c r="RND21" i="15"/>
  <c r="RNE21" i="15"/>
  <c r="RNF21" i="15"/>
  <c r="RNG21" i="15"/>
  <c r="RNH21" i="15"/>
  <c r="RNI21" i="15"/>
  <c r="RNJ21" i="15"/>
  <c r="RNK21" i="15"/>
  <c r="RNL21" i="15"/>
  <c r="RNM21" i="15"/>
  <c r="RNN21" i="15"/>
  <c r="RNO21" i="15"/>
  <c r="RNP21" i="15"/>
  <c r="RNQ21" i="15"/>
  <c r="RNR21" i="15"/>
  <c r="RNS21" i="15"/>
  <c r="RNT21" i="15"/>
  <c r="RNU21" i="15"/>
  <c r="RNV21" i="15"/>
  <c r="RNW21" i="15"/>
  <c r="RNX21" i="15"/>
  <c r="RNY21" i="15"/>
  <c r="RNZ21" i="15"/>
  <c r="ROA21" i="15"/>
  <c r="ROB21" i="15"/>
  <c r="ROC21" i="15"/>
  <c r="ROD21" i="15"/>
  <c r="ROE21" i="15"/>
  <c r="ROF21" i="15"/>
  <c r="ROG21" i="15"/>
  <c r="ROH21" i="15"/>
  <c r="ROI21" i="15"/>
  <c r="ROJ21" i="15"/>
  <c r="ROK21" i="15"/>
  <c r="ROL21" i="15"/>
  <c r="ROM21" i="15"/>
  <c r="RON21" i="15"/>
  <c r="ROO21" i="15"/>
  <c r="ROP21" i="15"/>
  <c r="ROQ21" i="15"/>
  <c r="ROR21" i="15"/>
  <c r="ROS21" i="15"/>
  <c r="ROT21" i="15"/>
  <c r="ROU21" i="15"/>
  <c r="ROV21" i="15"/>
  <c r="ROW21" i="15"/>
  <c r="ROX21" i="15"/>
  <c r="ROY21" i="15"/>
  <c r="ROZ21" i="15"/>
  <c r="RPA21" i="15"/>
  <c r="RPB21" i="15"/>
  <c r="RPC21" i="15"/>
  <c r="RPD21" i="15"/>
  <c r="RPE21" i="15"/>
  <c r="RPF21" i="15"/>
  <c r="RPG21" i="15"/>
  <c r="RPH21" i="15"/>
  <c r="RPI21" i="15"/>
  <c r="RPJ21" i="15"/>
  <c r="RPK21" i="15"/>
  <c r="RPL21" i="15"/>
  <c r="RPM21" i="15"/>
  <c r="RPN21" i="15"/>
  <c r="RPO21" i="15"/>
  <c r="RPP21" i="15"/>
  <c r="RPQ21" i="15"/>
  <c r="RPR21" i="15"/>
  <c r="RPS21" i="15"/>
  <c r="RPT21" i="15"/>
  <c r="RPU21" i="15"/>
  <c r="RPV21" i="15"/>
  <c r="RPW21" i="15"/>
  <c r="RPX21" i="15"/>
  <c r="RPY21" i="15"/>
  <c r="RPZ21" i="15"/>
  <c r="RQA21" i="15"/>
  <c r="RQB21" i="15"/>
  <c r="RQC21" i="15"/>
  <c r="RQD21" i="15"/>
  <c r="RQE21" i="15"/>
  <c r="RQF21" i="15"/>
  <c r="RQG21" i="15"/>
  <c r="RQH21" i="15"/>
  <c r="RQI21" i="15"/>
  <c r="RQJ21" i="15"/>
  <c r="RQK21" i="15"/>
  <c r="RQL21" i="15"/>
  <c r="RQM21" i="15"/>
  <c r="RQN21" i="15"/>
  <c r="RQO21" i="15"/>
  <c r="RQP21" i="15"/>
  <c r="RQQ21" i="15"/>
  <c r="RQR21" i="15"/>
  <c r="RQS21" i="15"/>
  <c r="RQT21" i="15"/>
  <c r="RQU21" i="15"/>
  <c r="RQV21" i="15"/>
  <c r="RQW21" i="15"/>
  <c r="RQX21" i="15"/>
  <c r="RQY21" i="15"/>
  <c r="RQZ21" i="15"/>
  <c r="RRA21" i="15"/>
  <c r="RRB21" i="15"/>
  <c r="RRC21" i="15"/>
  <c r="RRD21" i="15"/>
  <c r="RRE21" i="15"/>
  <c r="RRF21" i="15"/>
  <c r="RRG21" i="15"/>
  <c r="RRH21" i="15"/>
  <c r="RRI21" i="15"/>
  <c r="RRJ21" i="15"/>
  <c r="RRK21" i="15"/>
  <c r="RRL21" i="15"/>
  <c r="RRM21" i="15"/>
  <c r="RRN21" i="15"/>
  <c r="RRO21" i="15"/>
  <c r="RRP21" i="15"/>
  <c r="RRQ21" i="15"/>
  <c r="RRR21" i="15"/>
  <c r="RRS21" i="15"/>
  <c r="RRT21" i="15"/>
  <c r="RRU21" i="15"/>
  <c r="RRV21" i="15"/>
  <c r="RRW21" i="15"/>
  <c r="RRX21" i="15"/>
  <c r="RRY21" i="15"/>
  <c r="RRZ21" i="15"/>
  <c r="RSA21" i="15"/>
  <c r="RSB21" i="15"/>
  <c r="RSC21" i="15"/>
  <c r="RSD21" i="15"/>
  <c r="RSE21" i="15"/>
  <c r="RSF21" i="15"/>
  <c r="RSG21" i="15"/>
  <c r="RSH21" i="15"/>
  <c r="RSI21" i="15"/>
  <c r="RSJ21" i="15"/>
  <c r="RSK21" i="15"/>
  <c r="RSL21" i="15"/>
  <c r="RSM21" i="15"/>
  <c r="RSN21" i="15"/>
  <c r="RSO21" i="15"/>
  <c r="RSP21" i="15"/>
  <c r="RSQ21" i="15"/>
  <c r="RSR21" i="15"/>
  <c r="RSS21" i="15"/>
  <c r="RST21" i="15"/>
  <c r="RSU21" i="15"/>
  <c r="RSV21" i="15"/>
  <c r="RSW21" i="15"/>
  <c r="RSX21" i="15"/>
  <c r="RSY21" i="15"/>
  <c r="RSZ21" i="15"/>
  <c r="RTA21" i="15"/>
  <c r="RTB21" i="15"/>
  <c r="RTC21" i="15"/>
  <c r="RTD21" i="15"/>
  <c r="RTE21" i="15"/>
  <c r="RTF21" i="15"/>
  <c r="RTG21" i="15"/>
  <c r="RTH21" i="15"/>
  <c r="RTI21" i="15"/>
  <c r="RTJ21" i="15"/>
  <c r="RTK21" i="15"/>
  <c r="RTL21" i="15"/>
  <c r="RTM21" i="15"/>
  <c r="RTN21" i="15"/>
  <c r="RTO21" i="15"/>
  <c r="RTP21" i="15"/>
  <c r="RTQ21" i="15"/>
  <c r="RTR21" i="15"/>
  <c r="RTS21" i="15"/>
  <c r="RTT21" i="15"/>
  <c r="RTU21" i="15"/>
  <c r="RTV21" i="15"/>
  <c r="RTW21" i="15"/>
  <c r="RTX21" i="15"/>
  <c r="RTY21" i="15"/>
  <c r="RTZ21" i="15"/>
  <c r="RUA21" i="15"/>
  <c r="RUB21" i="15"/>
  <c r="RUC21" i="15"/>
  <c r="RUD21" i="15"/>
  <c r="RUE21" i="15"/>
  <c r="RUF21" i="15"/>
  <c r="RUG21" i="15"/>
  <c r="RUH21" i="15"/>
  <c r="RUI21" i="15"/>
  <c r="RUJ21" i="15"/>
  <c r="RUK21" i="15"/>
  <c r="RUL21" i="15"/>
  <c r="RUM21" i="15"/>
  <c r="RUN21" i="15"/>
  <c r="RUO21" i="15"/>
  <c r="RUP21" i="15"/>
  <c r="RUQ21" i="15"/>
  <c r="RUR21" i="15"/>
  <c r="RUS21" i="15"/>
  <c r="RUT21" i="15"/>
  <c r="RUU21" i="15"/>
  <c r="RUV21" i="15"/>
  <c r="RUW21" i="15"/>
  <c r="RUX21" i="15"/>
  <c r="RUY21" i="15"/>
  <c r="RUZ21" i="15"/>
  <c r="RVA21" i="15"/>
  <c r="RVB21" i="15"/>
  <c r="RVC21" i="15"/>
  <c r="RVD21" i="15"/>
  <c r="RVE21" i="15"/>
  <c r="RVF21" i="15"/>
  <c r="RVG21" i="15"/>
  <c r="RVH21" i="15"/>
  <c r="RVI21" i="15"/>
  <c r="RVJ21" i="15"/>
  <c r="RVK21" i="15"/>
  <c r="RVL21" i="15"/>
  <c r="RVM21" i="15"/>
  <c r="RVN21" i="15"/>
  <c r="RVO21" i="15"/>
  <c r="RVP21" i="15"/>
  <c r="RVQ21" i="15"/>
  <c r="RVR21" i="15"/>
  <c r="RVS21" i="15"/>
  <c r="RVT21" i="15"/>
  <c r="RVU21" i="15"/>
  <c r="RVV21" i="15"/>
  <c r="RVW21" i="15"/>
  <c r="RVX21" i="15"/>
  <c r="RVY21" i="15"/>
  <c r="RVZ21" i="15"/>
  <c r="RWA21" i="15"/>
  <c r="RWB21" i="15"/>
  <c r="RWC21" i="15"/>
  <c r="RWD21" i="15"/>
  <c r="RWE21" i="15"/>
  <c r="RWF21" i="15"/>
  <c r="RWG21" i="15"/>
  <c r="RWH21" i="15"/>
  <c r="RWI21" i="15"/>
  <c r="RWJ21" i="15"/>
  <c r="RWK21" i="15"/>
  <c r="RWL21" i="15"/>
  <c r="RWM21" i="15"/>
  <c r="RWN21" i="15"/>
  <c r="RWO21" i="15"/>
  <c r="RWP21" i="15"/>
  <c r="RWQ21" i="15"/>
  <c r="RWR21" i="15"/>
  <c r="RWS21" i="15"/>
  <c r="RWT21" i="15"/>
  <c r="RWU21" i="15"/>
  <c r="RWV21" i="15"/>
  <c r="RWW21" i="15"/>
  <c r="RWX21" i="15"/>
  <c r="RWY21" i="15"/>
  <c r="RWZ21" i="15"/>
  <c r="RXA21" i="15"/>
  <c r="RXB21" i="15"/>
  <c r="RXC21" i="15"/>
  <c r="RXD21" i="15"/>
  <c r="RXE21" i="15"/>
  <c r="RXF21" i="15"/>
  <c r="RXG21" i="15"/>
  <c r="RXH21" i="15"/>
  <c r="RXI21" i="15"/>
  <c r="RXJ21" i="15"/>
  <c r="RXK21" i="15"/>
  <c r="RXL21" i="15"/>
  <c r="RXM21" i="15"/>
  <c r="RXN21" i="15"/>
  <c r="RXO21" i="15"/>
  <c r="RXP21" i="15"/>
  <c r="RXQ21" i="15"/>
  <c r="RXR21" i="15"/>
  <c r="RXS21" i="15"/>
  <c r="RXT21" i="15"/>
  <c r="RXU21" i="15"/>
  <c r="RXV21" i="15"/>
  <c r="RXW21" i="15"/>
  <c r="RXX21" i="15"/>
  <c r="RXY21" i="15"/>
  <c r="RXZ21" i="15"/>
  <c r="RYA21" i="15"/>
  <c r="RYB21" i="15"/>
  <c r="RYC21" i="15"/>
  <c r="RYD21" i="15"/>
  <c r="RYE21" i="15"/>
  <c r="RYF21" i="15"/>
  <c r="RYG21" i="15"/>
  <c r="RYH21" i="15"/>
  <c r="RYI21" i="15"/>
  <c r="RYJ21" i="15"/>
  <c r="RYK21" i="15"/>
  <c r="RYL21" i="15"/>
  <c r="RYM21" i="15"/>
  <c r="RYN21" i="15"/>
  <c r="RYO21" i="15"/>
  <c r="RYP21" i="15"/>
  <c r="RYQ21" i="15"/>
  <c r="RYR21" i="15"/>
  <c r="RYS21" i="15"/>
  <c r="RYT21" i="15"/>
  <c r="RYU21" i="15"/>
  <c r="RYV21" i="15"/>
  <c r="RYW21" i="15"/>
  <c r="RYX21" i="15"/>
  <c r="RYY21" i="15"/>
  <c r="RYZ21" i="15"/>
  <c r="RZA21" i="15"/>
  <c r="RZB21" i="15"/>
  <c r="RZC21" i="15"/>
  <c r="RZD21" i="15"/>
  <c r="RZE21" i="15"/>
  <c r="RZF21" i="15"/>
  <c r="RZG21" i="15"/>
  <c r="RZH21" i="15"/>
  <c r="RZI21" i="15"/>
  <c r="RZJ21" i="15"/>
  <c r="RZK21" i="15"/>
  <c r="RZL21" i="15"/>
  <c r="RZM21" i="15"/>
  <c r="RZN21" i="15"/>
  <c r="RZO21" i="15"/>
  <c r="RZP21" i="15"/>
  <c r="RZQ21" i="15"/>
  <c r="RZR21" i="15"/>
  <c r="RZS21" i="15"/>
  <c r="RZT21" i="15"/>
  <c r="RZU21" i="15"/>
  <c r="RZV21" i="15"/>
  <c r="RZW21" i="15"/>
  <c r="RZX21" i="15"/>
  <c r="RZY21" i="15"/>
  <c r="RZZ21" i="15"/>
  <c r="SAA21" i="15"/>
  <c r="SAB21" i="15"/>
  <c r="SAC21" i="15"/>
  <c r="SAD21" i="15"/>
  <c r="SAE21" i="15"/>
  <c r="SAF21" i="15"/>
  <c r="SAG21" i="15"/>
  <c r="SAH21" i="15"/>
  <c r="SAI21" i="15"/>
  <c r="SAJ21" i="15"/>
  <c r="SAK21" i="15"/>
  <c r="SAL21" i="15"/>
  <c r="SAM21" i="15"/>
  <c r="SAN21" i="15"/>
  <c r="SAO21" i="15"/>
  <c r="SAP21" i="15"/>
  <c r="SAQ21" i="15"/>
  <c r="SAR21" i="15"/>
  <c r="SAS21" i="15"/>
  <c r="SAT21" i="15"/>
  <c r="SAU21" i="15"/>
  <c r="SAV21" i="15"/>
  <c r="SAW21" i="15"/>
  <c r="SAX21" i="15"/>
  <c r="SAY21" i="15"/>
  <c r="SAZ21" i="15"/>
  <c r="SBA21" i="15"/>
  <c r="SBB21" i="15"/>
  <c r="SBC21" i="15"/>
  <c r="SBD21" i="15"/>
  <c r="SBE21" i="15"/>
  <c r="SBF21" i="15"/>
  <c r="SBG21" i="15"/>
  <c r="SBH21" i="15"/>
  <c r="SBI21" i="15"/>
  <c r="SBJ21" i="15"/>
  <c r="SBK21" i="15"/>
  <c r="SBL21" i="15"/>
  <c r="SBM21" i="15"/>
  <c r="SBN21" i="15"/>
  <c r="SBO21" i="15"/>
  <c r="SBP21" i="15"/>
  <c r="SBQ21" i="15"/>
  <c r="SBR21" i="15"/>
  <c r="SBS21" i="15"/>
  <c r="SBT21" i="15"/>
  <c r="SBU21" i="15"/>
  <c r="SBV21" i="15"/>
  <c r="SBW21" i="15"/>
  <c r="SBX21" i="15"/>
  <c r="SBY21" i="15"/>
  <c r="SBZ21" i="15"/>
  <c r="SCA21" i="15"/>
  <c r="SCB21" i="15"/>
  <c r="SCC21" i="15"/>
  <c r="SCD21" i="15"/>
  <c r="SCE21" i="15"/>
  <c r="SCF21" i="15"/>
  <c r="SCG21" i="15"/>
  <c r="SCH21" i="15"/>
  <c r="SCI21" i="15"/>
  <c r="SCJ21" i="15"/>
  <c r="SCK21" i="15"/>
  <c r="SCL21" i="15"/>
  <c r="SCM21" i="15"/>
  <c r="SCN21" i="15"/>
  <c r="SCO21" i="15"/>
  <c r="SCP21" i="15"/>
  <c r="SCQ21" i="15"/>
  <c r="SCR21" i="15"/>
  <c r="SCS21" i="15"/>
  <c r="SCT21" i="15"/>
  <c r="SCU21" i="15"/>
  <c r="SCV21" i="15"/>
  <c r="SCW21" i="15"/>
  <c r="SCX21" i="15"/>
  <c r="SCY21" i="15"/>
  <c r="SCZ21" i="15"/>
  <c r="SDA21" i="15"/>
  <c r="SDB21" i="15"/>
  <c r="SDC21" i="15"/>
  <c r="SDD21" i="15"/>
  <c r="SDE21" i="15"/>
  <c r="SDF21" i="15"/>
  <c r="SDG21" i="15"/>
  <c r="SDH21" i="15"/>
  <c r="SDI21" i="15"/>
  <c r="SDJ21" i="15"/>
  <c r="SDK21" i="15"/>
  <c r="SDL21" i="15"/>
  <c r="SDM21" i="15"/>
  <c r="SDN21" i="15"/>
  <c r="SDO21" i="15"/>
  <c r="SDP21" i="15"/>
  <c r="SDQ21" i="15"/>
  <c r="SDR21" i="15"/>
  <c r="SDS21" i="15"/>
  <c r="SDT21" i="15"/>
  <c r="SDU21" i="15"/>
  <c r="SDV21" i="15"/>
  <c r="SDW21" i="15"/>
  <c r="SDX21" i="15"/>
  <c r="SDY21" i="15"/>
  <c r="SDZ21" i="15"/>
  <c r="SEA21" i="15"/>
  <c r="SEB21" i="15"/>
  <c r="SEC21" i="15"/>
  <c r="SED21" i="15"/>
  <c r="SEE21" i="15"/>
  <c r="SEF21" i="15"/>
  <c r="SEG21" i="15"/>
  <c r="SEH21" i="15"/>
  <c r="SEI21" i="15"/>
  <c r="SEJ21" i="15"/>
  <c r="SEK21" i="15"/>
  <c r="SEL21" i="15"/>
  <c r="SEM21" i="15"/>
  <c r="SEN21" i="15"/>
  <c r="SEO21" i="15"/>
  <c r="SEP21" i="15"/>
  <c r="SEQ21" i="15"/>
  <c r="SER21" i="15"/>
  <c r="SES21" i="15"/>
  <c r="SET21" i="15"/>
  <c r="SEU21" i="15"/>
  <c r="SEV21" i="15"/>
  <c r="SEW21" i="15"/>
  <c r="SEX21" i="15"/>
  <c r="SEY21" i="15"/>
  <c r="SEZ21" i="15"/>
  <c r="SFA21" i="15"/>
  <c r="SFB21" i="15"/>
  <c r="SFC21" i="15"/>
  <c r="SFD21" i="15"/>
  <c r="SFE21" i="15"/>
  <c r="SFF21" i="15"/>
  <c r="SFG21" i="15"/>
  <c r="SFH21" i="15"/>
  <c r="SFI21" i="15"/>
  <c r="SFJ21" i="15"/>
  <c r="SFK21" i="15"/>
  <c r="SFL21" i="15"/>
  <c r="SFM21" i="15"/>
  <c r="SFN21" i="15"/>
  <c r="SFO21" i="15"/>
  <c r="SFP21" i="15"/>
  <c r="SFQ21" i="15"/>
  <c r="SFR21" i="15"/>
  <c r="SFS21" i="15"/>
  <c r="SFT21" i="15"/>
  <c r="SFU21" i="15"/>
  <c r="SFV21" i="15"/>
  <c r="SFW21" i="15"/>
  <c r="SFX21" i="15"/>
  <c r="SFY21" i="15"/>
  <c r="SFZ21" i="15"/>
  <c r="SGA21" i="15"/>
  <c r="SGB21" i="15"/>
  <c r="SGC21" i="15"/>
  <c r="SGD21" i="15"/>
  <c r="SGE21" i="15"/>
  <c r="SGF21" i="15"/>
  <c r="SGG21" i="15"/>
  <c r="SGH21" i="15"/>
  <c r="SGI21" i="15"/>
  <c r="SGJ21" i="15"/>
  <c r="SGK21" i="15"/>
  <c r="SGL21" i="15"/>
  <c r="SGM21" i="15"/>
  <c r="SGN21" i="15"/>
  <c r="SGO21" i="15"/>
  <c r="SGP21" i="15"/>
  <c r="SGQ21" i="15"/>
  <c r="SGR21" i="15"/>
  <c r="SGS21" i="15"/>
  <c r="SGT21" i="15"/>
  <c r="SGU21" i="15"/>
  <c r="SGV21" i="15"/>
  <c r="SGW21" i="15"/>
  <c r="SGX21" i="15"/>
  <c r="SGY21" i="15"/>
  <c r="SGZ21" i="15"/>
  <c r="SHA21" i="15"/>
  <c r="SHB21" i="15"/>
  <c r="SHC21" i="15"/>
  <c r="SHD21" i="15"/>
  <c r="SHE21" i="15"/>
  <c r="SHF21" i="15"/>
  <c r="SHG21" i="15"/>
  <c r="SHH21" i="15"/>
  <c r="SHI21" i="15"/>
  <c r="SHJ21" i="15"/>
  <c r="SHK21" i="15"/>
  <c r="SHL21" i="15"/>
  <c r="SHM21" i="15"/>
  <c r="SHN21" i="15"/>
  <c r="SHO21" i="15"/>
  <c r="SHP21" i="15"/>
  <c r="SHQ21" i="15"/>
  <c r="SHR21" i="15"/>
  <c r="SHS21" i="15"/>
  <c r="SHT21" i="15"/>
  <c r="SHU21" i="15"/>
  <c r="SHV21" i="15"/>
  <c r="SHW21" i="15"/>
  <c r="SHX21" i="15"/>
  <c r="SHY21" i="15"/>
  <c r="SHZ21" i="15"/>
  <c r="SIA21" i="15"/>
  <c r="SIB21" i="15"/>
  <c r="SIC21" i="15"/>
  <c r="SID21" i="15"/>
  <c r="SIE21" i="15"/>
  <c r="SIF21" i="15"/>
  <c r="SIG21" i="15"/>
  <c r="SIH21" i="15"/>
  <c r="SII21" i="15"/>
  <c r="SIJ21" i="15"/>
  <c r="SIK21" i="15"/>
  <c r="SIL21" i="15"/>
  <c r="SIM21" i="15"/>
  <c r="SIN21" i="15"/>
  <c r="SIO21" i="15"/>
  <c r="SIP21" i="15"/>
  <c r="SIQ21" i="15"/>
  <c r="SIR21" i="15"/>
  <c r="SIS21" i="15"/>
  <c r="SIT21" i="15"/>
  <c r="SIU21" i="15"/>
  <c r="SIV21" i="15"/>
  <c r="SIW21" i="15"/>
  <c r="SIX21" i="15"/>
  <c r="SIY21" i="15"/>
  <c r="SIZ21" i="15"/>
  <c r="SJA21" i="15"/>
  <c r="SJB21" i="15"/>
  <c r="SJC21" i="15"/>
  <c r="SJD21" i="15"/>
  <c r="SJE21" i="15"/>
  <c r="SJF21" i="15"/>
  <c r="SJG21" i="15"/>
  <c r="SJH21" i="15"/>
  <c r="SJI21" i="15"/>
  <c r="SJJ21" i="15"/>
  <c r="SJK21" i="15"/>
  <c r="SJL21" i="15"/>
  <c r="SJM21" i="15"/>
  <c r="SJN21" i="15"/>
  <c r="SJO21" i="15"/>
  <c r="SJP21" i="15"/>
  <c r="SJQ21" i="15"/>
  <c r="SJR21" i="15"/>
  <c r="SJS21" i="15"/>
  <c r="SJT21" i="15"/>
  <c r="SJU21" i="15"/>
  <c r="SJV21" i="15"/>
  <c r="SJW21" i="15"/>
  <c r="SJX21" i="15"/>
  <c r="SJY21" i="15"/>
  <c r="SJZ21" i="15"/>
  <c r="SKA21" i="15"/>
  <c r="SKB21" i="15"/>
  <c r="SKC21" i="15"/>
  <c r="SKD21" i="15"/>
  <c r="SKE21" i="15"/>
  <c r="SKF21" i="15"/>
  <c r="SKG21" i="15"/>
  <c r="SKH21" i="15"/>
  <c r="SKI21" i="15"/>
  <c r="SKJ21" i="15"/>
  <c r="SKK21" i="15"/>
  <c r="SKL21" i="15"/>
  <c r="SKM21" i="15"/>
  <c r="SKN21" i="15"/>
  <c r="SKO21" i="15"/>
  <c r="SKP21" i="15"/>
  <c r="SKQ21" i="15"/>
  <c r="SKR21" i="15"/>
  <c r="SKS21" i="15"/>
  <c r="SKT21" i="15"/>
  <c r="SKU21" i="15"/>
  <c r="SKV21" i="15"/>
  <c r="SKW21" i="15"/>
  <c r="SKX21" i="15"/>
  <c r="SKY21" i="15"/>
  <c r="SKZ21" i="15"/>
  <c r="SLA21" i="15"/>
  <c r="SLB21" i="15"/>
  <c r="SLC21" i="15"/>
  <c r="SLD21" i="15"/>
  <c r="SLE21" i="15"/>
  <c r="SLF21" i="15"/>
  <c r="SLG21" i="15"/>
  <c r="SLH21" i="15"/>
  <c r="SLI21" i="15"/>
  <c r="SLJ21" i="15"/>
  <c r="SLK21" i="15"/>
  <c r="SLL21" i="15"/>
  <c r="SLM21" i="15"/>
  <c r="SLN21" i="15"/>
  <c r="SLO21" i="15"/>
  <c r="SLP21" i="15"/>
  <c r="SLQ21" i="15"/>
  <c r="SLR21" i="15"/>
  <c r="SLS21" i="15"/>
  <c r="SLT21" i="15"/>
  <c r="SLU21" i="15"/>
  <c r="SLV21" i="15"/>
  <c r="SLW21" i="15"/>
  <c r="SLX21" i="15"/>
  <c r="SLY21" i="15"/>
  <c r="SLZ21" i="15"/>
  <c r="SMA21" i="15"/>
  <c r="SMB21" i="15"/>
  <c r="SMC21" i="15"/>
  <c r="SMD21" i="15"/>
  <c r="SME21" i="15"/>
  <c r="SMF21" i="15"/>
  <c r="SMG21" i="15"/>
  <c r="SMH21" i="15"/>
  <c r="SMI21" i="15"/>
  <c r="SMJ21" i="15"/>
  <c r="SMK21" i="15"/>
  <c r="SML21" i="15"/>
  <c r="SMM21" i="15"/>
  <c r="SMN21" i="15"/>
  <c r="SMO21" i="15"/>
  <c r="SMP21" i="15"/>
  <c r="SMQ21" i="15"/>
  <c r="SMR21" i="15"/>
  <c r="SMS21" i="15"/>
  <c r="SMT21" i="15"/>
  <c r="SMU21" i="15"/>
  <c r="SMV21" i="15"/>
  <c r="SMW21" i="15"/>
  <c r="SMX21" i="15"/>
  <c r="SMY21" i="15"/>
  <c r="SMZ21" i="15"/>
  <c r="SNA21" i="15"/>
  <c r="SNB21" i="15"/>
  <c r="SNC21" i="15"/>
  <c r="SND21" i="15"/>
  <c r="SNE21" i="15"/>
  <c r="SNF21" i="15"/>
  <c r="SNG21" i="15"/>
  <c r="SNH21" i="15"/>
  <c r="SNI21" i="15"/>
  <c r="SNJ21" i="15"/>
  <c r="SNK21" i="15"/>
  <c r="SNL21" i="15"/>
  <c r="SNM21" i="15"/>
  <c r="SNN21" i="15"/>
  <c r="SNO21" i="15"/>
  <c r="SNP21" i="15"/>
  <c r="SNQ21" i="15"/>
  <c r="SNR21" i="15"/>
  <c r="SNS21" i="15"/>
  <c r="SNT21" i="15"/>
  <c r="SNU21" i="15"/>
  <c r="SNV21" i="15"/>
  <c r="SNW21" i="15"/>
  <c r="SNX21" i="15"/>
  <c r="SNY21" i="15"/>
  <c r="SNZ21" i="15"/>
  <c r="SOA21" i="15"/>
  <c r="SOB21" i="15"/>
  <c r="SOC21" i="15"/>
  <c r="SOD21" i="15"/>
  <c r="SOE21" i="15"/>
  <c r="SOF21" i="15"/>
  <c r="SOG21" i="15"/>
  <c r="SOH21" i="15"/>
  <c r="SOI21" i="15"/>
  <c r="SOJ21" i="15"/>
  <c r="SOK21" i="15"/>
  <c r="SOL21" i="15"/>
  <c r="SOM21" i="15"/>
  <c r="SON21" i="15"/>
  <c r="SOO21" i="15"/>
  <c r="SOP21" i="15"/>
  <c r="SOQ21" i="15"/>
  <c r="SOR21" i="15"/>
  <c r="SOS21" i="15"/>
  <c r="SOT21" i="15"/>
  <c r="SOU21" i="15"/>
  <c r="SOV21" i="15"/>
  <c r="SOW21" i="15"/>
  <c r="SOX21" i="15"/>
  <c r="SOY21" i="15"/>
  <c r="SOZ21" i="15"/>
  <c r="SPA21" i="15"/>
  <c r="SPB21" i="15"/>
  <c r="SPC21" i="15"/>
  <c r="SPD21" i="15"/>
  <c r="SPE21" i="15"/>
  <c r="SPF21" i="15"/>
  <c r="SPG21" i="15"/>
  <c r="SPH21" i="15"/>
  <c r="SPI21" i="15"/>
  <c r="SPJ21" i="15"/>
  <c r="SPK21" i="15"/>
  <c r="SPL21" i="15"/>
  <c r="SPM21" i="15"/>
  <c r="SPN21" i="15"/>
  <c r="SPO21" i="15"/>
  <c r="SPP21" i="15"/>
  <c r="SPQ21" i="15"/>
  <c r="SPR21" i="15"/>
  <c r="SPS21" i="15"/>
  <c r="SPT21" i="15"/>
  <c r="SPU21" i="15"/>
  <c r="SPV21" i="15"/>
  <c r="SPW21" i="15"/>
  <c r="SPX21" i="15"/>
  <c r="SPY21" i="15"/>
  <c r="SPZ21" i="15"/>
  <c r="SQA21" i="15"/>
  <c r="SQB21" i="15"/>
  <c r="SQC21" i="15"/>
  <c r="SQD21" i="15"/>
  <c r="SQE21" i="15"/>
  <c r="SQF21" i="15"/>
  <c r="SQG21" i="15"/>
  <c r="SQH21" i="15"/>
  <c r="SQI21" i="15"/>
  <c r="SQJ21" i="15"/>
  <c r="SQK21" i="15"/>
  <c r="SQL21" i="15"/>
  <c r="SQM21" i="15"/>
  <c r="SQN21" i="15"/>
  <c r="SQO21" i="15"/>
  <c r="SQP21" i="15"/>
  <c r="SQQ21" i="15"/>
  <c r="SQR21" i="15"/>
  <c r="SQS21" i="15"/>
  <c r="SQT21" i="15"/>
  <c r="SQU21" i="15"/>
  <c r="SQV21" i="15"/>
  <c r="SQW21" i="15"/>
  <c r="SQX21" i="15"/>
  <c r="SQY21" i="15"/>
  <c r="SQZ21" i="15"/>
  <c r="SRA21" i="15"/>
  <c r="SRB21" i="15"/>
  <c r="SRC21" i="15"/>
  <c r="SRD21" i="15"/>
  <c r="SRE21" i="15"/>
  <c r="SRF21" i="15"/>
  <c r="SRG21" i="15"/>
  <c r="SRH21" i="15"/>
  <c r="SRI21" i="15"/>
  <c r="SRJ21" i="15"/>
  <c r="SRK21" i="15"/>
  <c r="SRL21" i="15"/>
  <c r="SRM21" i="15"/>
  <c r="SRN21" i="15"/>
  <c r="SRO21" i="15"/>
  <c r="SRP21" i="15"/>
  <c r="SRQ21" i="15"/>
  <c r="SRR21" i="15"/>
  <c r="SRS21" i="15"/>
  <c r="SRT21" i="15"/>
  <c r="SRU21" i="15"/>
  <c r="SRV21" i="15"/>
  <c r="SRW21" i="15"/>
  <c r="SRX21" i="15"/>
  <c r="SRY21" i="15"/>
  <c r="SRZ21" i="15"/>
  <c r="SSA21" i="15"/>
  <c r="SSB21" i="15"/>
  <c r="SSC21" i="15"/>
  <c r="SSD21" i="15"/>
  <c r="SSE21" i="15"/>
  <c r="SSF21" i="15"/>
  <c r="SSG21" i="15"/>
  <c r="SSH21" i="15"/>
  <c r="SSI21" i="15"/>
  <c r="SSJ21" i="15"/>
  <c r="SSK21" i="15"/>
  <c r="SSL21" i="15"/>
  <c r="SSM21" i="15"/>
  <c r="SSN21" i="15"/>
  <c r="SSO21" i="15"/>
  <c r="SSP21" i="15"/>
  <c r="SSQ21" i="15"/>
  <c r="SSR21" i="15"/>
  <c r="SSS21" i="15"/>
  <c r="SST21" i="15"/>
  <c r="SSU21" i="15"/>
  <c r="SSV21" i="15"/>
  <c r="SSW21" i="15"/>
  <c r="SSX21" i="15"/>
  <c r="SSY21" i="15"/>
  <c r="SSZ21" i="15"/>
  <c r="STA21" i="15"/>
  <c r="STB21" i="15"/>
  <c r="STC21" i="15"/>
  <c r="STD21" i="15"/>
  <c r="STE21" i="15"/>
  <c r="STF21" i="15"/>
  <c r="STG21" i="15"/>
  <c r="STH21" i="15"/>
  <c r="STI21" i="15"/>
  <c r="STJ21" i="15"/>
  <c r="STK21" i="15"/>
  <c r="STL21" i="15"/>
  <c r="STM21" i="15"/>
  <c r="STN21" i="15"/>
  <c r="STO21" i="15"/>
  <c r="STP21" i="15"/>
  <c r="STQ21" i="15"/>
  <c r="STR21" i="15"/>
  <c r="STS21" i="15"/>
  <c r="STT21" i="15"/>
  <c r="STU21" i="15"/>
  <c r="STV21" i="15"/>
  <c r="STW21" i="15"/>
  <c r="STX21" i="15"/>
  <c r="STY21" i="15"/>
  <c r="STZ21" i="15"/>
  <c r="SUA21" i="15"/>
  <c r="SUB21" i="15"/>
  <c r="SUC21" i="15"/>
  <c r="SUD21" i="15"/>
  <c r="SUE21" i="15"/>
  <c r="SUF21" i="15"/>
  <c r="SUG21" i="15"/>
  <c r="SUH21" i="15"/>
  <c r="SUI21" i="15"/>
  <c r="SUJ21" i="15"/>
  <c r="SUK21" i="15"/>
  <c r="SUL21" i="15"/>
  <c r="SUM21" i="15"/>
  <c r="SUN21" i="15"/>
  <c r="SUO21" i="15"/>
  <c r="SUP21" i="15"/>
  <c r="SUQ21" i="15"/>
  <c r="SUR21" i="15"/>
  <c r="SUS21" i="15"/>
  <c r="SUT21" i="15"/>
  <c r="SUU21" i="15"/>
  <c r="SUV21" i="15"/>
  <c r="SUW21" i="15"/>
  <c r="SUX21" i="15"/>
  <c r="SUY21" i="15"/>
  <c r="SUZ21" i="15"/>
  <c r="SVA21" i="15"/>
  <c r="SVB21" i="15"/>
  <c r="SVC21" i="15"/>
  <c r="SVD21" i="15"/>
  <c r="SVE21" i="15"/>
  <c r="SVF21" i="15"/>
  <c r="SVG21" i="15"/>
  <c r="SVH21" i="15"/>
  <c r="SVI21" i="15"/>
  <c r="SVJ21" i="15"/>
  <c r="SVK21" i="15"/>
  <c r="SVL21" i="15"/>
  <c r="SVM21" i="15"/>
  <c r="SVN21" i="15"/>
  <c r="SVO21" i="15"/>
  <c r="SVP21" i="15"/>
  <c r="SVQ21" i="15"/>
  <c r="SVR21" i="15"/>
  <c r="SVS21" i="15"/>
  <c r="SVT21" i="15"/>
  <c r="SVU21" i="15"/>
  <c r="SVV21" i="15"/>
  <c r="SVW21" i="15"/>
  <c r="SVX21" i="15"/>
  <c r="SVY21" i="15"/>
  <c r="SVZ21" i="15"/>
  <c r="SWA21" i="15"/>
  <c r="SWB21" i="15"/>
  <c r="SWC21" i="15"/>
  <c r="SWD21" i="15"/>
  <c r="SWE21" i="15"/>
  <c r="SWF21" i="15"/>
  <c r="SWG21" i="15"/>
  <c r="SWH21" i="15"/>
  <c r="SWI21" i="15"/>
  <c r="SWJ21" i="15"/>
  <c r="SWK21" i="15"/>
  <c r="SWL21" i="15"/>
  <c r="SWM21" i="15"/>
  <c r="SWN21" i="15"/>
  <c r="SWO21" i="15"/>
  <c r="SWP21" i="15"/>
  <c r="SWQ21" i="15"/>
  <c r="SWR21" i="15"/>
  <c r="SWS21" i="15"/>
  <c r="SWT21" i="15"/>
  <c r="SWU21" i="15"/>
  <c r="SWV21" i="15"/>
  <c r="SWW21" i="15"/>
  <c r="SWX21" i="15"/>
  <c r="SWY21" i="15"/>
  <c r="SWZ21" i="15"/>
  <c r="SXA21" i="15"/>
  <c r="SXB21" i="15"/>
  <c r="SXC21" i="15"/>
  <c r="SXD21" i="15"/>
  <c r="SXE21" i="15"/>
  <c r="SXF21" i="15"/>
  <c r="SXG21" i="15"/>
  <c r="SXH21" i="15"/>
  <c r="SXI21" i="15"/>
  <c r="SXJ21" i="15"/>
  <c r="SXK21" i="15"/>
  <c r="SXL21" i="15"/>
  <c r="SXM21" i="15"/>
  <c r="SXN21" i="15"/>
  <c r="SXO21" i="15"/>
  <c r="SXP21" i="15"/>
  <c r="SXQ21" i="15"/>
  <c r="SXR21" i="15"/>
  <c r="SXS21" i="15"/>
  <c r="SXT21" i="15"/>
  <c r="SXU21" i="15"/>
  <c r="SXV21" i="15"/>
  <c r="SXW21" i="15"/>
  <c r="SXX21" i="15"/>
  <c r="SXY21" i="15"/>
  <c r="SXZ21" i="15"/>
  <c r="SYA21" i="15"/>
  <c r="SYB21" i="15"/>
  <c r="SYC21" i="15"/>
  <c r="SYD21" i="15"/>
  <c r="SYE21" i="15"/>
  <c r="SYF21" i="15"/>
  <c r="SYG21" i="15"/>
  <c r="SYH21" i="15"/>
  <c r="SYI21" i="15"/>
  <c r="SYJ21" i="15"/>
  <c r="SYK21" i="15"/>
  <c r="SYL21" i="15"/>
  <c r="SYM21" i="15"/>
  <c r="SYN21" i="15"/>
  <c r="SYO21" i="15"/>
  <c r="SYP21" i="15"/>
  <c r="SYQ21" i="15"/>
  <c r="SYR21" i="15"/>
  <c r="SYS21" i="15"/>
  <c r="SYT21" i="15"/>
  <c r="SYU21" i="15"/>
  <c r="SYV21" i="15"/>
  <c r="SYW21" i="15"/>
  <c r="SYX21" i="15"/>
  <c r="SYY21" i="15"/>
  <c r="SYZ21" i="15"/>
  <c r="SZA21" i="15"/>
  <c r="SZB21" i="15"/>
  <c r="SZC21" i="15"/>
  <c r="SZD21" i="15"/>
  <c r="SZE21" i="15"/>
  <c r="SZF21" i="15"/>
  <c r="SZG21" i="15"/>
  <c r="SZH21" i="15"/>
  <c r="SZI21" i="15"/>
  <c r="SZJ21" i="15"/>
  <c r="SZK21" i="15"/>
  <c r="SZL21" i="15"/>
  <c r="SZM21" i="15"/>
  <c r="SZN21" i="15"/>
  <c r="SZO21" i="15"/>
  <c r="SZP21" i="15"/>
  <c r="SZQ21" i="15"/>
  <c r="SZR21" i="15"/>
  <c r="SZS21" i="15"/>
  <c r="SZT21" i="15"/>
  <c r="SZU21" i="15"/>
  <c r="SZV21" i="15"/>
  <c r="SZW21" i="15"/>
  <c r="SZX21" i="15"/>
  <c r="SZY21" i="15"/>
  <c r="SZZ21" i="15"/>
  <c r="TAA21" i="15"/>
  <c r="TAB21" i="15"/>
  <c r="TAC21" i="15"/>
  <c r="TAD21" i="15"/>
  <c r="TAE21" i="15"/>
  <c r="TAF21" i="15"/>
  <c r="TAG21" i="15"/>
  <c r="TAH21" i="15"/>
  <c r="TAI21" i="15"/>
  <c r="TAJ21" i="15"/>
  <c r="TAK21" i="15"/>
  <c r="TAL21" i="15"/>
  <c r="TAM21" i="15"/>
  <c r="TAN21" i="15"/>
  <c r="TAO21" i="15"/>
  <c r="TAP21" i="15"/>
  <c r="TAQ21" i="15"/>
  <c r="TAR21" i="15"/>
  <c r="TAS21" i="15"/>
  <c r="TAT21" i="15"/>
  <c r="TAU21" i="15"/>
  <c r="TAV21" i="15"/>
  <c r="TAW21" i="15"/>
  <c r="TAX21" i="15"/>
  <c r="TAY21" i="15"/>
  <c r="TAZ21" i="15"/>
  <c r="TBA21" i="15"/>
  <c r="TBB21" i="15"/>
  <c r="TBC21" i="15"/>
  <c r="TBD21" i="15"/>
  <c r="TBE21" i="15"/>
  <c r="TBF21" i="15"/>
  <c r="TBG21" i="15"/>
  <c r="TBH21" i="15"/>
  <c r="TBI21" i="15"/>
  <c r="TBJ21" i="15"/>
  <c r="TBK21" i="15"/>
  <c r="TBL21" i="15"/>
  <c r="TBM21" i="15"/>
  <c r="TBN21" i="15"/>
  <c r="TBO21" i="15"/>
  <c r="TBP21" i="15"/>
  <c r="TBQ21" i="15"/>
  <c r="TBR21" i="15"/>
  <c r="TBS21" i="15"/>
  <c r="TBT21" i="15"/>
  <c r="TBU21" i="15"/>
  <c r="TBV21" i="15"/>
  <c r="TBW21" i="15"/>
  <c r="TBX21" i="15"/>
  <c r="TBY21" i="15"/>
  <c r="TBZ21" i="15"/>
  <c r="TCA21" i="15"/>
  <c r="TCB21" i="15"/>
  <c r="TCC21" i="15"/>
  <c r="TCD21" i="15"/>
  <c r="TCE21" i="15"/>
  <c r="TCF21" i="15"/>
  <c r="TCG21" i="15"/>
  <c r="TCH21" i="15"/>
  <c r="TCI21" i="15"/>
  <c r="TCJ21" i="15"/>
  <c r="TCK21" i="15"/>
  <c r="TCL21" i="15"/>
  <c r="TCM21" i="15"/>
  <c r="TCN21" i="15"/>
  <c r="TCO21" i="15"/>
  <c r="TCP21" i="15"/>
  <c r="TCQ21" i="15"/>
  <c r="TCR21" i="15"/>
  <c r="TCS21" i="15"/>
  <c r="TCT21" i="15"/>
  <c r="TCU21" i="15"/>
  <c r="TCV21" i="15"/>
  <c r="TCW21" i="15"/>
  <c r="TCX21" i="15"/>
  <c r="TCY21" i="15"/>
  <c r="TCZ21" i="15"/>
  <c r="TDA21" i="15"/>
  <c r="TDB21" i="15"/>
  <c r="TDC21" i="15"/>
  <c r="TDD21" i="15"/>
  <c r="TDE21" i="15"/>
  <c r="TDF21" i="15"/>
  <c r="TDG21" i="15"/>
  <c r="TDH21" i="15"/>
  <c r="TDI21" i="15"/>
  <c r="TDJ21" i="15"/>
  <c r="TDK21" i="15"/>
  <c r="TDL21" i="15"/>
  <c r="TDM21" i="15"/>
  <c r="TDN21" i="15"/>
  <c r="TDO21" i="15"/>
  <c r="TDP21" i="15"/>
  <c r="TDQ21" i="15"/>
  <c r="TDR21" i="15"/>
  <c r="TDS21" i="15"/>
  <c r="TDT21" i="15"/>
  <c r="TDU21" i="15"/>
  <c r="TDV21" i="15"/>
  <c r="TDW21" i="15"/>
  <c r="TDX21" i="15"/>
  <c r="TDY21" i="15"/>
  <c r="TDZ21" i="15"/>
  <c r="TEA21" i="15"/>
  <c r="TEB21" i="15"/>
  <c r="TEC21" i="15"/>
  <c r="TED21" i="15"/>
  <c r="TEE21" i="15"/>
  <c r="TEF21" i="15"/>
  <c r="TEG21" i="15"/>
  <c r="TEH21" i="15"/>
  <c r="TEI21" i="15"/>
  <c r="TEJ21" i="15"/>
  <c r="TEK21" i="15"/>
  <c r="TEL21" i="15"/>
  <c r="TEM21" i="15"/>
  <c r="TEN21" i="15"/>
  <c r="TEO21" i="15"/>
  <c r="TEP21" i="15"/>
  <c r="TEQ21" i="15"/>
  <c r="TER21" i="15"/>
  <c r="TES21" i="15"/>
  <c r="TET21" i="15"/>
  <c r="TEU21" i="15"/>
  <c r="TEV21" i="15"/>
  <c r="TEW21" i="15"/>
  <c r="TEX21" i="15"/>
  <c r="TEY21" i="15"/>
  <c r="TEZ21" i="15"/>
  <c r="TFA21" i="15"/>
  <c r="TFB21" i="15"/>
  <c r="TFC21" i="15"/>
  <c r="TFD21" i="15"/>
  <c r="TFE21" i="15"/>
  <c r="TFF21" i="15"/>
  <c r="TFG21" i="15"/>
  <c r="TFH21" i="15"/>
  <c r="TFI21" i="15"/>
  <c r="TFJ21" i="15"/>
  <c r="TFK21" i="15"/>
  <c r="TFL21" i="15"/>
  <c r="TFM21" i="15"/>
  <c r="TFN21" i="15"/>
  <c r="TFO21" i="15"/>
  <c r="TFP21" i="15"/>
  <c r="TFQ21" i="15"/>
  <c r="TFR21" i="15"/>
  <c r="TFS21" i="15"/>
  <c r="TFT21" i="15"/>
  <c r="TFU21" i="15"/>
  <c r="TFV21" i="15"/>
  <c r="TFW21" i="15"/>
  <c r="TFX21" i="15"/>
  <c r="TFY21" i="15"/>
  <c r="TFZ21" i="15"/>
  <c r="TGA21" i="15"/>
  <c r="TGB21" i="15"/>
  <c r="TGC21" i="15"/>
  <c r="TGD21" i="15"/>
  <c r="TGE21" i="15"/>
  <c r="TGF21" i="15"/>
  <c r="TGG21" i="15"/>
  <c r="TGH21" i="15"/>
  <c r="TGI21" i="15"/>
  <c r="TGJ21" i="15"/>
  <c r="TGK21" i="15"/>
  <c r="TGL21" i="15"/>
  <c r="TGM21" i="15"/>
  <c r="TGN21" i="15"/>
  <c r="TGO21" i="15"/>
  <c r="TGP21" i="15"/>
  <c r="TGQ21" i="15"/>
  <c r="TGR21" i="15"/>
  <c r="TGS21" i="15"/>
  <c r="TGT21" i="15"/>
  <c r="TGU21" i="15"/>
  <c r="TGV21" i="15"/>
  <c r="TGW21" i="15"/>
  <c r="TGX21" i="15"/>
  <c r="TGY21" i="15"/>
  <c r="TGZ21" i="15"/>
  <c r="THA21" i="15"/>
  <c r="THB21" i="15"/>
  <c r="THC21" i="15"/>
  <c r="THD21" i="15"/>
  <c r="THE21" i="15"/>
  <c r="THF21" i="15"/>
  <c r="THG21" i="15"/>
  <c r="THH21" i="15"/>
  <c r="THI21" i="15"/>
  <c r="THJ21" i="15"/>
  <c r="THK21" i="15"/>
  <c r="THL21" i="15"/>
  <c r="THM21" i="15"/>
  <c r="THN21" i="15"/>
  <c r="THO21" i="15"/>
  <c r="THP21" i="15"/>
  <c r="THQ21" i="15"/>
  <c r="THR21" i="15"/>
  <c r="THS21" i="15"/>
  <c r="THT21" i="15"/>
  <c r="THU21" i="15"/>
  <c r="THV21" i="15"/>
  <c r="THW21" i="15"/>
  <c r="THX21" i="15"/>
  <c r="THY21" i="15"/>
  <c r="THZ21" i="15"/>
  <c r="TIA21" i="15"/>
  <c r="TIB21" i="15"/>
  <c r="TIC21" i="15"/>
  <c r="TID21" i="15"/>
  <c r="TIE21" i="15"/>
  <c r="TIF21" i="15"/>
  <c r="TIG21" i="15"/>
  <c r="TIH21" i="15"/>
  <c r="TII21" i="15"/>
  <c r="TIJ21" i="15"/>
  <c r="TIK21" i="15"/>
  <c r="TIL21" i="15"/>
  <c r="TIM21" i="15"/>
  <c r="TIN21" i="15"/>
  <c r="TIO21" i="15"/>
  <c r="TIP21" i="15"/>
  <c r="TIQ21" i="15"/>
  <c r="TIR21" i="15"/>
  <c r="TIS21" i="15"/>
  <c r="TIT21" i="15"/>
  <c r="TIU21" i="15"/>
  <c r="TIV21" i="15"/>
  <c r="TIW21" i="15"/>
  <c r="TIX21" i="15"/>
  <c r="TIY21" i="15"/>
  <c r="TIZ21" i="15"/>
  <c r="TJA21" i="15"/>
  <c r="TJB21" i="15"/>
  <c r="TJC21" i="15"/>
  <c r="TJD21" i="15"/>
  <c r="TJE21" i="15"/>
  <c r="TJF21" i="15"/>
  <c r="TJG21" i="15"/>
  <c r="TJH21" i="15"/>
  <c r="TJI21" i="15"/>
  <c r="TJJ21" i="15"/>
  <c r="TJK21" i="15"/>
  <c r="TJL21" i="15"/>
  <c r="TJM21" i="15"/>
  <c r="TJN21" i="15"/>
  <c r="TJO21" i="15"/>
  <c r="TJP21" i="15"/>
  <c r="TJQ21" i="15"/>
  <c r="TJR21" i="15"/>
  <c r="TJS21" i="15"/>
  <c r="TJT21" i="15"/>
  <c r="TJU21" i="15"/>
  <c r="TJV21" i="15"/>
  <c r="TJW21" i="15"/>
  <c r="TJX21" i="15"/>
  <c r="TJY21" i="15"/>
  <c r="TJZ21" i="15"/>
  <c r="TKA21" i="15"/>
  <c r="TKB21" i="15"/>
  <c r="TKC21" i="15"/>
  <c r="TKD21" i="15"/>
  <c r="TKE21" i="15"/>
  <c r="TKF21" i="15"/>
  <c r="TKG21" i="15"/>
  <c r="TKH21" i="15"/>
  <c r="TKI21" i="15"/>
  <c r="TKJ21" i="15"/>
  <c r="TKK21" i="15"/>
  <c r="TKL21" i="15"/>
  <c r="TKM21" i="15"/>
  <c r="TKN21" i="15"/>
  <c r="TKO21" i="15"/>
  <c r="TKP21" i="15"/>
  <c r="TKQ21" i="15"/>
  <c r="TKR21" i="15"/>
  <c r="TKS21" i="15"/>
  <c r="TKT21" i="15"/>
  <c r="TKU21" i="15"/>
  <c r="TKV21" i="15"/>
  <c r="TKW21" i="15"/>
  <c r="TKX21" i="15"/>
  <c r="TKY21" i="15"/>
  <c r="TKZ21" i="15"/>
  <c r="TLA21" i="15"/>
  <c r="TLB21" i="15"/>
  <c r="TLC21" i="15"/>
  <c r="TLD21" i="15"/>
  <c r="TLE21" i="15"/>
  <c r="TLF21" i="15"/>
  <c r="TLG21" i="15"/>
  <c r="TLH21" i="15"/>
  <c r="TLI21" i="15"/>
  <c r="TLJ21" i="15"/>
  <c r="TLK21" i="15"/>
  <c r="TLL21" i="15"/>
  <c r="TLM21" i="15"/>
  <c r="TLN21" i="15"/>
  <c r="TLO21" i="15"/>
  <c r="TLP21" i="15"/>
  <c r="TLQ21" i="15"/>
  <c r="TLR21" i="15"/>
  <c r="TLS21" i="15"/>
  <c r="TLT21" i="15"/>
  <c r="TLU21" i="15"/>
  <c r="TLV21" i="15"/>
  <c r="TLW21" i="15"/>
  <c r="TLX21" i="15"/>
  <c r="TLY21" i="15"/>
  <c r="TLZ21" i="15"/>
  <c r="TMA21" i="15"/>
  <c r="TMB21" i="15"/>
  <c r="TMC21" i="15"/>
  <c r="TMD21" i="15"/>
  <c r="TME21" i="15"/>
  <c r="TMF21" i="15"/>
  <c r="TMG21" i="15"/>
  <c r="TMH21" i="15"/>
  <c r="TMI21" i="15"/>
  <c r="TMJ21" i="15"/>
  <c r="TMK21" i="15"/>
  <c r="TML21" i="15"/>
  <c r="TMM21" i="15"/>
  <c r="TMN21" i="15"/>
  <c r="TMO21" i="15"/>
  <c r="TMP21" i="15"/>
  <c r="TMQ21" i="15"/>
  <c r="TMR21" i="15"/>
  <c r="TMS21" i="15"/>
  <c r="TMT21" i="15"/>
  <c r="TMU21" i="15"/>
  <c r="TMV21" i="15"/>
  <c r="TMW21" i="15"/>
  <c r="TMX21" i="15"/>
  <c r="TMY21" i="15"/>
  <c r="TMZ21" i="15"/>
  <c r="TNA21" i="15"/>
  <c r="TNB21" i="15"/>
  <c r="TNC21" i="15"/>
  <c r="TND21" i="15"/>
  <c r="TNE21" i="15"/>
  <c r="TNF21" i="15"/>
  <c r="TNG21" i="15"/>
  <c r="TNH21" i="15"/>
  <c r="TNI21" i="15"/>
  <c r="TNJ21" i="15"/>
  <c r="TNK21" i="15"/>
  <c r="TNL21" i="15"/>
  <c r="TNM21" i="15"/>
  <c r="TNN21" i="15"/>
  <c r="TNO21" i="15"/>
  <c r="TNP21" i="15"/>
  <c r="TNQ21" i="15"/>
  <c r="TNR21" i="15"/>
  <c r="TNS21" i="15"/>
  <c r="TNT21" i="15"/>
  <c r="TNU21" i="15"/>
  <c r="TNV21" i="15"/>
  <c r="TNW21" i="15"/>
  <c r="TNX21" i="15"/>
  <c r="TNY21" i="15"/>
  <c r="TNZ21" i="15"/>
  <c r="TOA21" i="15"/>
  <c r="TOB21" i="15"/>
  <c r="TOC21" i="15"/>
  <c r="TOD21" i="15"/>
  <c r="TOE21" i="15"/>
  <c r="TOF21" i="15"/>
  <c r="TOG21" i="15"/>
  <c r="TOH21" i="15"/>
  <c r="TOI21" i="15"/>
  <c r="TOJ21" i="15"/>
  <c r="TOK21" i="15"/>
  <c r="TOL21" i="15"/>
  <c r="TOM21" i="15"/>
  <c r="TON21" i="15"/>
  <c r="TOO21" i="15"/>
  <c r="TOP21" i="15"/>
  <c r="TOQ21" i="15"/>
  <c r="TOR21" i="15"/>
  <c r="TOS21" i="15"/>
  <c r="TOT21" i="15"/>
  <c r="TOU21" i="15"/>
  <c r="TOV21" i="15"/>
  <c r="TOW21" i="15"/>
  <c r="TOX21" i="15"/>
  <c r="TOY21" i="15"/>
  <c r="TOZ21" i="15"/>
  <c r="TPA21" i="15"/>
  <c r="TPB21" i="15"/>
  <c r="TPC21" i="15"/>
  <c r="TPD21" i="15"/>
  <c r="TPE21" i="15"/>
  <c r="TPF21" i="15"/>
  <c r="TPG21" i="15"/>
  <c r="TPH21" i="15"/>
  <c r="TPI21" i="15"/>
  <c r="TPJ21" i="15"/>
  <c r="TPK21" i="15"/>
  <c r="TPL21" i="15"/>
  <c r="TPM21" i="15"/>
  <c r="TPN21" i="15"/>
  <c r="TPO21" i="15"/>
  <c r="TPP21" i="15"/>
  <c r="TPQ21" i="15"/>
  <c r="TPR21" i="15"/>
  <c r="TPS21" i="15"/>
  <c r="TPT21" i="15"/>
  <c r="TPU21" i="15"/>
  <c r="TPV21" i="15"/>
  <c r="TPW21" i="15"/>
  <c r="TPX21" i="15"/>
  <c r="TPY21" i="15"/>
  <c r="TPZ21" i="15"/>
  <c r="TQA21" i="15"/>
  <c r="TQB21" i="15"/>
  <c r="TQC21" i="15"/>
  <c r="TQD21" i="15"/>
  <c r="TQE21" i="15"/>
  <c r="TQF21" i="15"/>
  <c r="TQG21" i="15"/>
  <c r="TQH21" i="15"/>
  <c r="TQI21" i="15"/>
  <c r="TQJ21" i="15"/>
  <c r="TQK21" i="15"/>
  <c r="TQL21" i="15"/>
  <c r="TQM21" i="15"/>
  <c r="TQN21" i="15"/>
  <c r="TQO21" i="15"/>
  <c r="TQP21" i="15"/>
  <c r="TQQ21" i="15"/>
  <c r="TQR21" i="15"/>
  <c r="TQS21" i="15"/>
  <c r="TQT21" i="15"/>
  <c r="TQU21" i="15"/>
  <c r="TQV21" i="15"/>
  <c r="TQW21" i="15"/>
  <c r="TQX21" i="15"/>
  <c r="TQY21" i="15"/>
  <c r="TQZ21" i="15"/>
  <c r="TRA21" i="15"/>
  <c r="TRB21" i="15"/>
  <c r="TRC21" i="15"/>
  <c r="TRD21" i="15"/>
  <c r="TRE21" i="15"/>
  <c r="TRF21" i="15"/>
  <c r="TRG21" i="15"/>
  <c r="TRH21" i="15"/>
  <c r="TRI21" i="15"/>
  <c r="TRJ21" i="15"/>
  <c r="TRK21" i="15"/>
  <c r="TRL21" i="15"/>
  <c r="TRM21" i="15"/>
  <c r="TRN21" i="15"/>
  <c r="TRO21" i="15"/>
  <c r="TRP21" i="15"/>
  <c r="TRQ21" i="15"/>
  <c r="TRR21" i="15"/>
  <c r="TRS21" i="15"/>
  <c r="TRT21" i="15"/>
  <c r="TRU21" i="15"/>
  <c r="TRV21" i="15"/>
  <c r="TRW21" i="15"/>
  <c r="TRX21" i="15"/>
  <c r="TRY21" i="15"/>
  <c r="TRZ21" i="15"/>
  <c r="TSA21" i="15"/>
  <c r="TSB21" i="15"/>
  <c r="TSC21" i="15"/>
  <c r="TSD21" i="15"/>
  <c r="TSE21" i="15"/>
  <c r="TSF21" i="15"/>
  <c r="TSG21" i="15"/>
  <c r="TSH21" i="15"/>
  <c r="TSI21" i="15"/>
  <c r="TSJ21" i="15"/>
  <c r="TSK21" i="15"/>
  <c r="TSL21" i="15"/>
  <c r="TSM21" i="15"/>
  <c r="TSN21" i="15"/>
  <c r="TSO21" i="15"/>
  <c r="TSP21" i="15"/>
  <c r="TSQ21" i="15"/>
  <c r="TSR21" i="15"/>
  <c r="TSS21" i="15"/>
  <c r="TST21" i="15"/>
  <c r="TSU21" i="15"/>
  <c r="TSV21" i="15"/>
  <c r="TSW21" i="15"/>
  <c r="TSX21" i="15"/>
  <c r="TSY21" i="15"/>
  <c r="TSZ21" i="15"/>
  <c r="TTA21" i="15"/>
  <c r="TTB21" i="15"/>
  <c r="TTC21" i="15"/>
  <c r="TTD21" i="15"/>
  <c r="TTE21" i="15"/>
  <c r="TTF21" i="15"/>
  <c r="TTG21" i="15"/>
  <c r="TTH21" i="15"/>
  <c r="TTI21" i="15"/>
  <c r="TTJ21" i="15"/>
  <c r="TTK21" i="15"/>
  <c r="TTL21" i="15"/>
  <c r="TTM21" i="15"/>
  <c r="TTN21" i="15"/>
  <c r="TTO21" i="15"/>
  <c r="TTP21" i="15"/>
  <c r="TTQ21" i="15"/>
  <c r="TTR21" i="15"/>
  <c r="TTS21" i="15"/>
  <c r="TTT21" i="15"/>
  <c r="TTU21" i="15"/>
  <c r="TTV21" i="15"/>
  <c r="TTW21" i="15"/>
  <c r="TTX21" i="15"/>
  <c r="TTY21" i="15"/>
  <c r="TTZ21" i="15"/>
  <c r="TUA21" i="15"/>
  <c r="TUB21" i="15"/>
  <c r="TUC21" i="15"/>
  <c r="TUD21" i="15"/>
  <c r="TUE21" i="15"/>
  <c r="TUF21" i="15"/>
  <c r="TUG21" i="15"/>
  <c r="TUH21" i="15"/>
  <c r="TUI21" i="15"/>
  <c r="TUJ21" i="15"/>
  <c r="TUK21" i="15"/>
  <c r="TUL21" i="15"/>
  <c r="TUM21" i="15"/>
  <c r="TUN21" i="15"/>
  <c r="TUO21" i="15"/>
  <c r="TUP21" i="15"/>
  <c r="TUQ21" i="15"/>
  <c r="TUR21" i="15"/>
  <c r="TUS21" i="15"/>
  <c r="TUT21" i="15"/>
  <c r="TUU21" i="15"/>
  <c r="TUV21" i="15"/>
  <c r="TUW21" i="15"/>
  <c r="TUX21" i="15"/>
  <c r="TUY21" i="15"/>
  <c r="TUZ21" i="15"/>
  <c r="TVA21" i="15"/>
  <c r="TVB21" i="15"/>
  <c r="TVC21" i="15"/>
  <c r="TVD21" i="15"/>
  <c r="TVE21" i="15"/>
  <c r="TVF21" i="15"/>
  <c r="TVG21" i="15"/>
  <c r="TVH21" i="15"/>
  <c r="TVI21" i="15"/>
  <c r="TVJ21" i="15"/>
  <c r="TVK21" i="15"/>
  <c r="TVL21" i="15"/>
  <c r="TVM21" i="15"/>
  <c r="TVN21" i="15"/>
  <c r="TVO21" i="15"/>
  <c r="TVP21" i="15"/>
  <c r="TVQ21" i="15"/>
  <c r="TVR21" i="15"/>
  <c r="TVS21" i="15"/>
  <c r="TVT21" i="15"/>
  <c r="TVU21" i="15"/>
  <c r="TVV21" i="15"/>
  <c r="TVW21" i="15"/>
  <c r="TVX21" i="15"/>
  <c r="TVY21" i="15"/>
  <c r="TVZ21" i="15"/>
  <c r="TWA21" i="15"/>
  <c r="TWB21" i="15"/>
  <c r="TWC21" i="15"/>
  <c r="TWD21" i="15"/>
  <c r="TWE21" i="15"/>
  <c r="TWF21" i="15"/>
  <c r="TWG21" i="15"/>
  <c r="TWH21" i="15"/>
  <c r="TWI21" i="15"/>
  <c r="TWJ21" i="15"/>
  <c r="TWK21" i="15"/>
  <c r="TWL21" i="15"/>
  <c r="TWM21" i="15"/>
  <c r="TWN21" i="15"/>
  <c r="TWO21" i="15"/>
  <c r="TWP21" i="15"/>
  <c r="TWQ21" i="15"/>
  <c r="TWR21" i="15"/>
  <c r="TWS21" i="15"/>
  <c r="TWT21" i="15"/>
  <c r="TWU21" i="15"/>
  <c r="TWV21" i="15"/>
  <c r="TWW21" i="15"/>
  <c r="TWX21" i="15"/>
  <c r="TWY21" i="15"/>
  <c r="TWZ21" i="15"/>
  <c r="TXA21" i="15"/>
  <c r="TXB21" i="15"/>
  <c r="TXC21" i="15"/>
  <c r="TXD21" i="15"/>
  <c r="TXE21" i="15"/>
  <c r="TXF21" i="15"/>
  <c r="TXG21" i="15"/>
  <c r="TXH21" i="15"/>
  <c r="TXI21" i="15"/>
  <c r="TXJ21" i="15"/>
  <c r="TXK21" i="15"/>
  <c r="TXL21" i="15"/>
  <c r="TXM21" i="15"/>
  <c r="TXN21" i="15"/>
  <c r="TXO21" i="15"/>
  <c r="TXP21" i="15"/>
  <c r="TXQ21" i="15"/>
  <c r="TXR21" i="15"/>
  <c r="TXS21" i="15"/>
  <c r="TXT21" i="15"/>
  <c r="TXU21" i="15"/>
  <c r="TXV21" i="15"/>
  <c r="TXW21" i="15"/>
  <c r="TXX21" i="15"/>
  <c r="TXY21" i="15"/>
  <c r="TXZ21" i="15"/>
  <c r="TYA21" i="15"/>
  <c r="TYB21" i="15"/>
  <c r="TYC21" i="15"/>
  <c r="TYD21" i="15"/>
  <c r="TYE21" i="15"/>
  <c r="TYF21" i="15"/>
  <c r="TYG21" i="15"/>
  <c r="TYH21" i="15"/>
  <c r="TYI21" i="15"/>
  <c r="TYJ21" i="15"/>
  <c r="TYK21" i="15"/>
  <c r="TYL21" i="15"/>
  <c r="TYM21" i="15"/>
  <c r="TYN21" i="15"/>
  <c r="TYO21" i="15"/>
  <c r="TYP21" i="15"/>
  <c r="TYQ21" i="15"/>
  <c r="TYR21" i="15"/>
  <c r="TYS21" i="15"/>
  <c r="TYT21" i="15"/>
  <c r="TYU21" i="15"/>
  <c r="TYV21" i="15"/>
  <c r="TYW21" i="15"/>
  <c r="TYX21" i="15"/>
  <c r="TYY21" i="15"/>
  <c r="TYZ21" i="15"/>
  <c r="TZA21" i="15"/>
  <c r="TZB21" i="15"/>
  <c r="TZC21" i="15"/>
  <c r="TZD21" i="15"/>
  <c r="TZE21" i="15"/>
  <c r="TZF21" i="15"/>
  <c r="TZG21" i="15"/>
  <c r="TZH21" i="15"/>
  <c r="TZI21" i="15"/>
  <c r="TZJ21" i="15"/>
  <c r="TZK21" i="15"/>
  <c r="TZL21" i="15"/>
  <c r="TZM21" i="15"/>
  <c r="TZN21" i="15"/>
  <c r="TZO21" i="15"/>
  <c r="TZP21" i="15"/>
  <c r="TZQ21" i="15"/>
  <c r="TZR21" i="15"/>
  <c r="TZS21" i="15"/>
  <c r="TZT21" i="15"/>
  <c r="TZU21" i="15"/>
  <c r="TZV21" i="15"/>
  <c r="TZW21" i="15"/>
  <c r="TZX21" i="15"/>
  <c r="TZY21" i="15"/>
  <c r="TZZ21" i="15"/>
  <c r="UAA21" i="15"/>
  <c r="UAB21" i="15"/>
  <c r="UAC21" i="15"/>
  <c r="UAD21" i="15"/>
  <c r="UAE21" i="15"/>
  <c r="UAF21" i="15"/>
  <c r="UAG21" i="15"/>
  <c r="UAH21" i="15"/>
  <c r="UAI21" i="15"/>
  <c r="UAJ21" i="15"/>
  <c r="UAK21" i="15"/>
  <c r="UAL21" i="15"/>
  <c r="UAM21" i="15"/>
  <c r="UAN21" i="15"/>
  <c r="UAO21" i="15"/>
  <c r="UAP21" i="15"/>
  <c r="UAQ21" i="15"/>
  <c r="UAR21" i="15"/>
  <c r="UAS21" i="15"/>
  <c r="UAT21" i="15"/>
  <c r="UAU21" i="15"/>
  <c r="UAV21" i="15"/>
  <c r="UAW21" i="15"/>
  <c r="UAX21" i="15"/>
  <c r="UAY21" i="15"/>
  <c r="UAZ21" i="15"/>
  <c r="UBA21" i="15"/>
  <c r="UBB21" i="15"/>
  <c r="UBC21" i="15"/>
  <c r="UBD21" i="15"/>
  <c r="UBE21" i="15"/>
  <c r="UBF21" i="15"/>
  <c r="UBG21" i="15"/>
  <c r="UBH21" i="15"/>
  <c r="UBI21" i="15"/>
  <c r="UBJ21" i="15"/>
  <c r="UBK21" i="15"/>
  <c r="UBL21" i="15"/>
  <c r="UBM21" i="15"/>
  <c r="UBN21" i="15"/>
  <c r="UBO21" i="15"/>
  <c r="UBP21" i="15"/>
  <c r="UBQ21" i="15"/>
  <c r="UBR21" i="15"/>
  <c r="UBS21" i="15"/>
  <c r="UBT21" i="15"/>
  <c r="UBU21" i="15"/>
  <c r="UBV21" i="15"/>
  <c r="UBW21" i="15"/>
  <c r="UBX21" i="15"/>
  <c r="UBY21" i="15"/>
  <c r="UBZ21" i="15"/>
  <c r="UCA21" i="15"/>
  <c r="UCB21" i="15"/>
  <c r="UCC21" i="15"/>
  <c r="UCD21" i="15"/>
  <c r="UCE21" i="15"/>
  <c r="UCF21" i="15"/>
  <c r="UCG21" i="15"/>
  <c r="UCH21" i="15"/>
  <c r="UCI21" i="15"/>
  <c r="UCJ21" i="15"/>
  <c r="UCK21" i="15"/>
  <c r="UCL21" i="15"/>
  <c r="UCM21" i="15"/>
  <c r="UCN21" i="15"/>
  <c r="UCO21" i="15"/>
  <c r="UCP21" i="15"/>
  <c r="UCQ21" i="15"/>
  <c r="UCR21" i="15"/>
  <c r="UCS21" i="15"/>
  <c r="UCT21" i="15"/>
  <c r="UCU21" i="15"/>
  <c r="UCV21" i="15"/>
  <c r="UCW21" i="15"/>
  <c r="UCX21" i="15"/>
  <c r="UCY21" i="15"/>
  <c r="UCZ21" i="15"/>
  <c r="UDA21" i="15"/>
  <c r="UDB21" i="15"/>
  <c r="UDC21" i="15"/>
  <c r="UDD21" i="15"/>
  <c r="UDE21" i="15"/>
  <c r="UDF21" i="15"/>
  <c r="UDG21" i="15"/>
  <c r="UDH21" i="15"/>
  <c r="UDI21" i="15"/>
  <c r="UDJ21" i="15"/>
  <c r="UDK21" i="15"/>
  <c r="UDL21" i="15"/>
  <c r="UDM21" i="15"/>
  <c r="UDN21" i="15"/>
  <c r="UDO21" i="15"/>
  <c r="UDP21" i="15"/>
  <c r="UDQ21" i="15"/>
  <c r="UDR21" i="15"/>
  <c r="UDS21" i="15"/>
  <c r="UDT21" i="15"/>
  <c r="UDU21" i="15"/>
  <c r="UDV21" i="15"/>
  <c r="UDW21" i="15"/>
  <c r="UDX21" i="15"/>
  <c r="UDY21" i="15"/>
  <c r="UDZ21" i="15"/>
  <c r="UEA21" i="15"/>
  <c r="UEB21" i="15"/>
  <c r="UEC21" i="15"/>
  <c r="UED21" i="15"/>
  <c r="UEE21" i="15"/>
  <c r="UEF21" i="15"/>
  <c r="UEG21" i="15"/>
  <c r="UEH21" i="15"/>
  <c r="UEI21" i="15"/>
  <c r="UEJ21" i="15"/>
  <c r="UEK21" i="15"/>
  <c r="UEL21" i="15"/>
  <c r="UEM21" i="15"/>
  <c r="UEN21" i="15"/>
  <c r="UEO21" i="15"/>
  <c r="UEP21" i="15"/>
  <c r="UEQ21" i="15"/>
  <c r="UER21" i="15"/>
  <c r="UES21" i="15"/>
  <c r="UET21" i="15"/>
  <c r="UEU21" i="15"/>
  <c r="UEV21" i="15"/>
  <c r="UEW21" i="15"/>
  <c r="UEX21" i="15"/>
  <c r="UEY21" i="15"/>
  <c r="UEZ21" i="15"/>
  <c r="UFA21" i="15"/>
  <c r="UFB21" i="15"/>
  <c r="UFC21" i="15"/>
  <c r="UFD21" i="15"/>
  <c r="UFE21" i="15"/>
  <c r="UFF21" i="15"/>
  <c r="UFG21" i="15"/>
  <c r="UFH21" i="15"/>
  <c r="UFI21" i="15"/>
  <c r="UFJ21" i="15"/>
  <c r="UFK21" i="15"/>
  <c r="UFL21" i="15"/>
  <c r="UFM21" i="15"/>
  <c r="UFN21" i="15"/>
  <c r="UFO21" i="15"/>
  <c r="UFP21" i="15"/>
  <c r="UFQ21" i="15"/>
  <c r="UFR21" i="15"/>
  <c r="UFS21" i="15"/>
  <c r="UFT21" i="15"/>
  <c r="UFU21" i="15"/>
  <c r="UFV21" i="15"/>
  <c r="UFW21" i="15"/>
  <c r="UFX21" i="15"/>
  <c r="UFY21" i="15"/>
  <c r="UFZ21" i="15"/>
  <c r="UGA21" i="15"/>
  <c r="UGB21" i="15"/>
  <c r="UGC21" i="15"/>
  <c r="UGD21" i="15"/>
  <c r="UGE21" i="15"/>
  <c r="UGF21" i="15"/>
  <c r="UGG21" i="15"/>
  <c r="UGH21" i="15"/>
  <c r="UGI21" i="15"/>
  <c r="UGJ21" i="15"/>
  <c r="UGK21" i="15"/>
  <c r="UGL21" i="15"/>
  <c r="UGM21" i="15"/>
  <c r="UGN21" i="15"/>
  <c r="UGO21" i="15"/>
  <c r="UGP21" i="15"/>
  <c r="UGQ21" i="15"/>
  <c r="UGR21" i="15"/>
  <c r="UGS21" i="15"/>
  <c r="UGT21" i="15"/>
  <c r="UGU21" i="15"/>
  <c r="UGV21" i="15"/>
  <c r="UGW21" i="15"/>
  <c r="UGX21" i="15"/>
  <c r="UGY21" i="15"/>
  <c r="UGZ21" i="15"/>
  <c r="UHA21" i="15"/>
  <c r="UHB21" i="15"/>
  <c r="UHC21" i="15"/>
  <c r="UHD21" i="15"/>
  <c r="UHE21" i="15"/>
  <c r="UHF21" i="15"/>
  <c r="UHG21" i="15"/>
  <c r="UHH21" i="15"/>
  <c r="UHI21" i="15"/>
  <c r="UHJ21" i="15"/>
  <c r="UHK21" i="15"/>
  <c r="UHL21" i="15"/>
  <c r="UHM21" i="15"/>
  <c r="UHN21" i="15"/>
  <c r="UHO21" i="15"/>
  <c r="UHP21" i="15"/>
  <c r="UHQ21" i="15"/>
  <c r="UHR21" i="15"/>
  <c r="UHS21" i="15"/>
  <c r="UHT21" i="15"/>
  <c r="UHU21" i="15"/>
  <c r="UHV21" i="15"/>
  <c r="UHW21" i="15"/>
  <c r="UHX21" i="15"/>
  <c r="UHY21" i="15"/>
  <c r="UHZ21" i="15"/>
  <c r="UIA21" i="15"/>
  <c r="UIB21" i="15"/>
  <c r="UIC21" i="15"/>
  <c r="UID21" i="15"/>
  <c r="UIE21" i="15"/>
  <c r="UIF21" i="15"/>
  <c r="UIG21" i="15"/>
  <c r="UIH21" i="15"/>
  <c r="UII21" i="15"/>
  <c r="UIJ21" i="15"/>
  <c r="UIK21" i="15"/>
  <c r="UIL21" i="15"/>
  <c r="UIM21" i="15"/>
  <c r="UIN21" i="15"/>
  <c r="UIO21" i="15"/>
  <c r="UIP21" i="15"/>
  <c r="UIQ21" i="15"/>
  <c r="UIR21" i="15"/>
  <c r="UIS21" i="15"/>
  <c r="UIT21" i="15"/>
  <c r="UIU21" i="15"/>
  <c r="UIV21" i="15"/>
  <c r="UIW21" i="15"/>
  <c r="UIX21" i="15"/>
  <c r="UIY21" i="15"/>
  <c r="UIZ21" i="15"/>
  <c r="UJA21" i="15"/>
  <c r="UJB21" i="15"/>
  <c r="UJC21" i="15"/>
  <c r="UJD21" i="15"/>
  <c r="UJE21" i="15"/>
  <c r="UJF21" i="15"/>
  <c r="UJG21" i="15"/>
  <c r="UJH21" i="15"/>
  <c r="UJI21" i="15"/>
  <c r="UJJ21" i="15"/>
  <c r="UJK21" i="15"/>
  <c r="UJL21" i="15"/>
  <c r="UJM21" i="15"/>
  <c r="UJN21" i="15"/>
  <c r="UJO21" i="15"/>
  <c r="UJP21" i="15"/>
  <c r="UJQ21" i="15"/>
  <c r="UJR21" i="15"/>
  <c r="UJS21" i="15"/>
  <c r="UJT21" i="15"/>
  <c r="UJU21" i="15"/>
  <c r="UJV21" i="15"/>
  <c r="UJW21" i="15"/>
  <c r="UJX21" i="15"/>
  <c r="UJY21" i="15"/>
  <c r="UJZ21" i="15"/>
  <c r="UKA21" i="15"/>
  <c r="UKB21" i="15"/>
  <c r="UKC21" i="15"/>
  <c r="UKD21" i="15"/>
  <c r="UKE21" i="15"/>
  <c r="UKF21" i="15"/>
  <c r="UKG21" i="15"/>
  <c r="UKH21" i="15"/>
  <c r="UKI21" i="15"/>
  <c r="UKJ21" i="15"/>
  <c r="UKK21" i="15"/>
  <c r="UKL21" i="15"/>
  <c r="UKM21" i="15"/>
  <c r="UKN21" i="15"/>
  <c r="UKO21" i="15"/>
  <c r="UKP21" i="15"/>
  <c r="UKQ21" i="15"/>
  <c r="UKR21" i="15"/>
  <c r="UKS21" i="15"/>
  <c r="UKT21" i="15"/>
  <c r="UKU21" i="15"/>
  <c r="UKV21" i="15"/>
  <c r="UKW21" i="15"/>
  <c r="UKX21" i="15"/>
  <c r="UKY21" i="15"/>
  <c r="UKZ21" i="15"/>
  <c r="ULA21" i="15"/>
  <c r="ULB21" i="15"/>
  <c r="ULC21" i="15"/>
  <c r="ULD21" i="15"/>
  <c r="ULE21" i="15"/>
  <c r="ULF21" i="15"/>
  <c r="ULG21" i="15"/>
  <c r="ULH21" i="15"/>
  <c r="ULI21" i="15"/>
  <c r="ULJ21" i="15"/>
  <c r="ULK21" i="15"/>
  <c r="ULL21" i="15"/>
  <c r="ULM21" i="15"/>
  <c r="ULN21" i="15"/>
  <c r="ULO21" i="15"/>
  <c r="ULP21" i="15"/>
  <c r="ULQ21" i="15"/>
  <c r="ULR21" i="15"/>
  <c r="ULS21" i="15"/>
  <c r="ULT21" i="15"/>
  <c r="ULU21" i="15"/>
  <c r="ULV21" i="15"/>
  <c r="ULW21" i="15"/>
  <c r="ULX21" i="15"/>
  <c r="ULY21" i="15"/>
  <c r="ULZ21" i="15"/>
  <c r="UMA21" i="15"/>
  <c r="UMB21" i="15"/>
  <c r="UMC21" i="15"/>
  <c r="UMD21" i="15"/>
  <c r="UME21" i="15"/>
  <c r="UMF21" i="15"/>
  <c r="UMG21" i="15"/>
  <c r="UMH21" i="15"/>
  <c r="UMI21" i="15"/>
  <c r="UMJ21" i="15"/>
  <c r="UMK21" i="15"/>
  <c r="UML21" i="15"/>
  <c r="UMM21" i="15"/>
  <c r="UMN21" i="15"/>
  <c r="UMO21" i="15"/>
  <c r="UMP21" i="15"/>
  <c r="UMQ21" i="15"/>
  <c r="UMR21" i="15"/>
  <c r="UMS21" i="15"/>
  <c r="UMT21" i="15"/>
  <c r="UMU21" i="15"/>
  <c r="UMV21" i="15"/>
  <c r="UMW21" i="15"/>
  <c r="UMX21" i="15"/>
  <c r="UMY21" i="15"/>
  <c r="UMZ21" i="15"/>
  <c r="UNA21" i="15"/>
  <c r="UNB21" i="15"/>
  <c r="UNC21" i="15"/>
  <c r="UND21" i="15"/>
  <c r="UNE21" i="15"/>
  <c r="UNF21" i="15"/>
  <c r="UNG21" i="15"/>
  <c r="UNH21" i="15"/>
  <c r="UNI21" i="15"/>
  <c r="UNJ21" i="15"/>
  <c r="UNK21" i="15"/>
  <c r="UNL21" i="15"/>
  <c r="UNM21" i="15"/>
  <c r="UNN21" i="15"/>
  <c r="UNO21" i="15"/>
  <c r="UNP21" i="15"/>
  <c r="UNQ21" i="15"/>
  <c r="UNR21" i="15"/>
  <c r="UNS21" i="15"/>
  <c r="UNT21" i="15"/>
  <c r="UNU21" i="15"/>
  <c r="UNV21" i="15"/>
  <c r="UNW21" i="15"/>
  <c r="UNX21" i="15"/>
  <c r="UNY21" i="15"/>
  <c r="UNZ21" i="15"/>
  <c r="UOA21" i="15"/>
  <c r="UOB21" i="15"/>
  <c r="UOC21" i="15"/>
  <c r="UOD21" i="15"/>
  <c r="UOE21" i="15"/>
  <c r="UOF21" i="15"/>
  <c r="UOG21" i="15"/>
  <c r="UOH21" i="15"/>
  <c r="UOI21" i="15"/>
  <c r="UOJ21" i="15"/>
  <c r="UOK21" i="15"/>
  <c r="UOL21" i="15"/>
  <c r="UOM21" i="15"/>
  <c r="UON21" i="15"/>
  <c r="UOO21" i="15"/>
  <c r="UOP21" i="15"/>
  <c r="UOQ21" i="15"/>
  <c r="UOR21" i="15"/>
  <c r="UOS21" i="15"/>
  <c r="UOT21" i="15"/>
  <c r="UOU21" i="15"/>
  <c r="UOV21" i="15"/>
  <c r="UOW21" i="15"/>
  <c r="UOX21" i="15"/>
  <c r="UOY21" i="15"/>
  <c r="UOZ21" i="15"/>
  <c r="UPA21" i="15"/>
  <c r="UPB21" i="15"/>
  <c r="UPC21" i="15"/>
  <c r="UPD21" i="15"/>
  <c r="UPE21" i="15"/>
  <c r="UPF21" i="15"/>
  <c r="UPG21" i="15"/>
  <c r="UPH21" i="15"/>
  <c r="UPI21" i="15"/>
  <c r="UPJ21" i="15"/>
  <c r="UPK21" i="15"/>
  <c r="UPL21" i="15"/>
  <c r="UPM21" i="15"/>
  <c r="UPN21" i="15"/>
  <c r="UPO21" i="15"/>
  <c r="UPP21" i="15"/>
  <c r="UPQ21" i="15"/>
  <c r="UPR21" i="15"/>
  <c r="UPS21" i="15"/>
  <c r="UPT21" i="15"/>
  <c r="UPU21" i="15"/>
  <c r="UPV21" i="15"/>
  <c r="UPW21" i="15"/>
  <c r="UPX21" i="15"/>
  <c r="UPY21" i="15"/>
  <c r="UPZ21" i="15"/>
  <c r="UQA21" i="15"/>
  <c r="UQB21" i="15"/>
  <c r="UQC21" i="15"/>
  <c r="UQD21" i="15"/>
  <c r="UQE21" i="15"/>
  <c r="UQF21" i="15"/>
  <c r="UQG21" i="15"/>
  <c r="UQH21" i="15"/>
  <c r="UQI21" i="15"/>
  <c r="UQJ21" i="15"/>
  <c r="UQK21" i="15"/>
  <c r="UQL21" i="15"/>
  <c r="UQM21" i="15"/>
  <c r="UQN21" i="15"/>
  <c r="UQO21" i="15"/>
  <c r="UQP21" i="15"/>
  <c r="UQQ21" i="15"/>
  <c r="UQR21" i="15"/>
  <c r="UQS21" i="15"/>
  <c r="UQT21" i="15"/>
  <c r="UQU21" i="15"/>
  <c r="UQV21" i="15"/>
  <c r="UQW21" i="15"/>
  <c r="UQX21" i="15"/>
  <c r="UQY21" i="15"/>
  <c r="UQZ21" i="15"/>
  <c r="URA21" i="15"/>
  <c r="URB21" i="15"/>
  <c r="URC21" i="15"/>
  <c r="URD21" i="15"/>
  <c r="URE21" i="15"/>
  <c r="URF21" i="15"/>
  <c r="URG21" i="15"/>
  <c r="URH21" i="15"/>
  <c r="URI21" i="15"/>
  <c r="URJ21" i="15"/>
  <c r="URK21" i="15"/>
  <c r="URL21" i="15"/>
  <c r="URM21" i="15"/>
  <c r="URN21" i="15"/>
  <c r="URO21" i="15"/>
  <c r="URP21" i="15"/>
  <c r="URQ21" i="15"/>
  <c r="URR21" i="15"/>
  <c r="URS21" i="15"/>
  <c r="URT21" i="15"/>
  <c r="URU21" i="15"/>
  <c r="URV21" i="15"/>
  <c r="URW21" i="15"/>
  <c r="URX21" i="15"/>
  <c r="URY21" i="15"/>
  <c r="URZ21" i="15"/>
  <c r="USA21" i="15"/>
  <c r="USB21" i="15"/>
  <c r="USC21" i="15"/>
  <c r="USD21" i="15"/>
  <c r="USE21" i="15"/>
  <c r="USF21" i="15"/>
  <c r="USG21" i="15"/>
  <c r="USH21" i="15"/>
  <c r="USI21" i="15"/>
  <c r="USJ21" i="15"/>
  <c r="USK21" i="15"/>
  <c r="USL21" i="15"/>
  <c r="USM21" i="15"/>
  <c r="USN21" i="15"/>
  <c r="USO21" i="15"/>
  <c r="USP21" i="15"/>
  <c r="USQ21" i="15"/>
  <c r="USR21" i="15"/>
  <c r="USS21" i="15"/>
  <c r="UST21" i="15"/>
  <c r="USU21" i="15"/>
  <c r="USV21" i="15"/>
  <c r="USW21" i="15"/>
  <c r="USX21" i="15"/>
  <c r="USY21" i="15"/>
  <c r="USZ21" i="15"/>
  <c r="UTA21" i="15"/>
  <c r="UTB21" i="15"/>
  <c r="UTC21" i="15"/>
  <c r="UTD21" i="15"/>
  <c r="UTE21" i="15"/>
  <c r="UTF21" i="15"/>
  <c r="UTG21" i="15"/>
  <c r="UTH21" i="15"/>
  <c r="UTI21" i="15"/>
  <c r="UTJ21" i="15"/>
  <c r="UTK21" i="15"/>
  <c r="UTL21" i="15"/>
  <c r="UTM21" i="15"/>
  <c r="UTN21" i="15"/>
  <c r="UTO21" i="15"/>
  <c r="UTP21" i="15"/>
  <c r="UTQ21" i="15"/>
  <c r="UTR21" i="15"/>
  <c r="UTS21" i="15"/>
  <c r="UTT21" i="15"/>
  <c r="UTU21" i="15"/>
  <c r="UTV21" i="15"/>
  <c r="UTW21" i="15"/>
  <c r="UTX21" i="15"/>
  <c r="UTY21" i="15"/>
  <c r="UTZ21" i="15"/>
  <c r="UUA21" i="15"/>
  <c r="UUB21" i="15"/>
  <c r="UUC21" i="15"/>
  <c r="UUD21" i="15"/>
  <c r="UUE21" i="15"/>
  <c r="UUF21" i="15"/>
  <c r="UUG21" i="15"/>
  <c r="UUH21" i="15"/>
  <c r="UUI21" i="15"/>
  <c r="UUJ21" i="15"/>
  <c r="UUK21" i="15"/>
  <c r="UUL21" i="15"/>
  <c r="UUM21" i="15"/>
  <c r="UUN21" i="15"/>
  <c r="UUO21" i="15"/>
  <c r="UUP21" i="15"/>
  <c r="UUQ21" i="15"/>
  <c r="UUR21" i="15"/>
  <c r="UUS21" i="15"/>
  <c r="UUT21" i="15"/>
  <c r="UUU21" i="15"/>
  <c r="UUV21" i="15"/>
  <c r="UUW21" i="15"/>
  <c r="UUX21" i="15"/>
  <c r="UUY21" i="15"/>
  <c r="UUZ21" i="15"/>
  <c r="UVA21" i="15"/>
  <c r="UVB21" i="15"/>
  <c r="UVC21" i="15"/>
  <c r="UVD21" i="15"/>
  <c r="UVE21" i="15"/>
  <c r="UVF21" i="15"/>
  <c r="UVG21" i="15"/>
  <c r="UVH21" i="15"/>
  <c r="UVI21" i="15"/>
  <c r="UVJ21" i="15"/>
  <c r="UVK21" i="15"/>
  <c r="UVL21" i="15"/>
  <c r="UVM21" i="15"/>
  <c r="UVN21" i="15"/>
  <c r="UVO21" i="15"/>
  <c r="UVP21" i="15"/>
  <c r="UVQ21" i="15"/>
  <c r="UVR21" i="15"/>
  <c r="UVS21" i="15"/>
  <c r="UVT21" i="15"/>
  <c r="UVU21" i="15"/>
  <c r="UVV21" i="15"/>
  <c r="UVW21" i="15"/>
  <c r="UVX21" i="15"/>
  <c r="UVY21" i="15"/>
  <c r="UVZ21" i="15"/>
  <c r="UWA21" i="15"/>
  <c r="UWB21" i="15"/>
  <c r="UWC21" i="15"/>
  <c r="UWD21" i="15"/>
  <c r="UWE21" i="15"/>
  <c r="UWF21" i="15"/>
  <c r="UWG21" i="15"/>
  <c r="UWH21" i="15"/>
  <c r="UWI21" i="15"/>
  <c r="UWJ21" i="15"/>
  <c r="UWK21" i="15"/>
  <c r="UWL21" i="15"/>
  <c r="UWM21" i="15"/>
  <c r="UWN21" i="15"/>
  <c r="UWO21" i="15"/>
  <c r="UWP21" i="15"/>
  <c r="UWQ21" i="15"/>
  <c r="UWR21" i="15"/>
  <c r="UWS21" i="15"/>
  <c r="UWT21" i="15"/>
  <c r="UWU21" i="15"/>
  <c r="UWV21" i="15"/>
  <c r="UWW21" i="15"/>
  <c r="UWX21" i="15"/>
  <c r="UWY21" i="15"/>
  <c r="UWZ21" i="15"/>
  <c r="UXA21" i="15"/>
  <c r="UXB21" i="15"/>
  <c r="UXC21" i="15"/>
  <c r="UXD21" i="15"/>
  <c r="UXE21" i="15"/>
  <c r="UXF21" i="15"/>
  <c r="UXG21" i="15"/>
  <c r="UXH21" i="15"/>
  <c r="UXI21" i="15"/>
  <c r="UXJ21" i="15"/>
  <c r="UXK21" i="15"/>
  <c r="UXL21" i="15"/>
  <c r="UXM21" i="15"/>
  <c r="UXN21" i="15"/>
  <c r="UXO21" i="15"/>
  <c r="UXP21" i="15"/>
  <c r="UXQ21" i="15"/>
  <c r="UXR21" i="15"/>
  <c r="UXS21" i="15"/>
  <c r="UXT21" i="15"/>
  <c r="UXU21" i="15"/>
  <c r="UXV21" i="15"/>
  <c r="UXW21" i="15"/>
  <c r="UXX21" i="15"/>
  <c r="UXY21" i="15"/>
  <c r="UXZ21" i="15"/>
  <c r="UYA21" i="15"/>
  <c r="UYB21" i="15"/>
  <c r="UYC21" i="15"/>
  <c r="UYD21" i="15"/>
  <c r="UYE21" i="15"/>
  <c r="UYF21" i="15"/>
  <c r="UYG21" i="15"/>
  <c r="UYH21" i="15"/>
  <c r="UYI21" i="15"/>
  <c r="UYJ21" i="15"/>
  <c r="UYK21" i="15"/>
  <c r="UYL21" i="15"/>
  <c r="UYM21" i="15"/>
  <c r="UYN21" i="15"/>
  <c r="UYO21" i="15"/>
  <c r="UYP21" i="15"/>
  <c r="UYQ21" i="15"/>
  <c r="UYR21" i="15"/>
  <c r="UYS21" i="15"/>
  <c r="UYT21" i="15"/>
  <c r="UYU21" i="15"/>
  <c r="UYV21" i="15"/>
  <c r="UYW21" i="15"/>
  <c r="UYX21" i="15"/>
  <c r="UYY21" i="15"/>
  <c r="UYZ21" i="15"/>
  <c r="UZA21" i="15"/>
  <c r="UZB21" i="15"/>
  <c r="UZC21" i="15"/>
  <c r="UZD21" i="15"/>
  <c r="UZE21" i="15"/>
  <c r="UZF21" i="15"/>
  <c r="UZG21" i="15"/>
  <c r="UZH21" i="15"/>
  <c r="UZI21" i="15"/>
  <c r="UZJ21" i="15"/>
  <c r="UZK21" i="15"/>
  <c r="UZL21" i="15"/>
  <c r="UZM21" i="15"/>
  <c r="UZN21" i="15"/>
  <c r="UZO21" i="15"/>
  <c r="UZP21" i="15"/>
  <c r="UZQ21" i="15"/>
  <c r="UZR21" i="15"/>
  <c r="UZS21" i="15"/>
  <c r="UZT21" i="15"/>
  <c r="UZU21" i="15"/>
  <c r="UZV21" i="15"/>
  <c r="UZW21" i="15"/>
  <c r="UZX21" i="15"/>
  <c r="UZY21" i="15"/>
  <c r="UZZ21" i="15"/>
  <c r="VAA21" i="15"/>
  <c r="VAB21" i="15"/>
  <c r="VAC21" i="15"/>
  <c r="VAD21" i="15"/>
  <c r="VAE21" i="15"/>
  <c r="VAF21" i="15"/>
  <c r="VAG21" i="15"/>
  <c r="VAH21" i="15"/>
  <c r="VAI21" i="15"/>
  <c r="VAJ21" i="15"/>
  <c r="VAK21" i="15"/>
  <c r="VAL21" i="15"/>
  <c r="VAM21" i="15"/>
  <c r="VAN21" i="15"/>
  <c r="VAO21" i="15"/>
  <c r="VAP21" i="15"/>
  <c r="VAQ21" i="15"/>
  <c r="VAR21" i="15"/>
  <c r="VAS21" i="15"/>
  <c r="VAT21" i="15"/>
  <c r="VAU21" i="15"/>
  <c r="VAV21" i="15"/>
  <c r="VAW21" i="15"/>
  <c r="VAX21" i="15"/>
  <c r="VAY21" i="15"/>
  <c r="VAZ21" i="15"/>
  <c r="VBA21" i="15"/>
  <c r="VBB21" i="15"/>
  <c r="VBC21" i="15"/>
  <c r="VBD21" i="15"/>
  <c r="VBE21" i="15"/>
  <c r="VBF21" i="15"/>
  <c r="VBG21" i="15"/>
  <c r="VBH21" i="15"/>
  <c r="VBI21" i="15"/>
  <c r="VBJ21" i="15"/>
  <c r="VBK21" i="15"/>
  <c r="VBL21" i="15"/>
  <c r="VBM21" i="15"/>
  <c r="VBN21" i="15"/>
  <c r="VBO21" i="15"/>
  <c r="VBP21" i="15"/>
  <c r="VBQ21" i="15"/>
  <c r="VBR21" i="15"/>
  <c r="VBS21" i="15"/>
  <c r="VBT21" i="15"/>
  <c r="VBU21" i="15"/>
  <c r="VBV21" i="15"/>
  <c r="VBW21" i="15"/>
  <c r="VBX21" i="15"/>
  <c r="VBY21" i="15"/>
  <c r="VBZ21" i="15"/>
  <c r="VCA21" i="15"/>
  <c r="VCB21" i="15"/>
  <c r="VCC21" i="15"/>
  <c r="VCD21" i="15"/>
  <c r="VCE21" i="15"/>
  <c r="VCF21" i="15"/>
  <c r="VCG21" i="15"/>
  <c r="VCH21" i="15"/>
  <c r="VCI21" i="15"/>
  <c r="VCJ21" i="15"/>
  <c r="VCK21" i="15"/>
  <c r="VCL21" i="15"/>
  <c r="VCM21" i="15"/>
  <c r="VCN21" i="15"/>
  <c r="VCO21" i="15"/>
  <c r="VCP21" i="15"/>
  <c r="VCQ21" i="15"/>
  <c r="VCR21" i="15"/>
  <c r="VCS21" i="15"/>
  <c r="VCT21" i="15"/>
  <c r="VCU21" i="15"/>
  <c r="VCV21" i="15"/>
  <c r="VCW21" i="15"/>
  <c r="VCX21" i="15"/>
  <c r="VCY21" i="15"/>
  <c r="VCZ21" i="15"/>
  <c r="VDA21" i="15"/>
  <c r="VDB21" i="15"/>
  <c r="VDC21" i="15"/>
  <c r="VDD21" i="15"/>
  <c r="VDE21" i="15"/>
  <c r="VDF21" i="15"/>
  <c r="VDG21" i="15"/>
  <c r="VDH21" i="15"/>
  <c r="VDI21" i="15"/>
  <c r="VDJ21" i="15"/>
  <c r="VDK21" i="15"/>
  <c r="VDL21" i="15"/>
  <c r="VDM21" i="15"/>
  <c r="VDN21" i="15"/>
  <c r="VDO21" i="15"/>
  <c r="VDP21" i="15"/>
  <c r="VDQ21" i="15"/>
  <c r="VDR21" i="15"/>
  <c r="VDS21" i="15"/>
  <c r="VDT21" i="15"/>
  <c r="VDU21" i="15"/>
  <c r="VDV21" i="15"/>
  <c r="VDW21" i="15"/>
  <c r="VDX21" i="15"/>
  <c r="VDY21" i="15"/>
  <c r="VDZ21" i="15"/>
  <c r="VEA21" i="15"/>
  <c r="VEB21" i="15"/>
  <c r="VEC21" i="15"/>
  <c r="VED21" i="15"/>
  <c r="VEE21" i="15"/>
  <c r="VEF21" i="15"/>
  <c r="VEG21" i="15"/>
  <c r="VEH21" i="15"/>
  <c r="VEI21" i="15"/>
  <c r="VEJ21" i="15"/>
  <c r="VEK21" i="15"/>
  <c r="VEL21" i="15"/>
  <c r="VEM21" i="15"/>
  <c r="VEN21" i="15"/>
  <c r="VEO21" i="15"/>
  <c r="VEP21" i="15"/>
  <c r="VEQ21" i="15"/>
  <c r="VER21" i="15"/>
  <c r="VES21" i="15"/>
  <c r="VET21" i="15"/>
  <c r="VEU21" i="15"/>
  <c r="VEV21" i="15"/>
  <c r="VEW21" i="15"/>
  <c r="VEX21" i="15"/>
  <c r="VEY21" i="15"/>
  <c r="VEZ21" i="15"/>
  <c r="VFA21" i="15"/>
  <c r="VFB21" i="15"/>
  <c r="VFC21" i="15"/>
  <c r="VFD21" i="15"/>
  <c r="VFE21" i="15"/>
  <c r="VFF21" i="15"/>
  <c r="VFG21" i="15"/>
  <c r="VFH21" i="15"/>
  <c r="VFI21" i="15"/>
  <c r="VFJ21" i="15"/>
  <c r="VFK21" i="15"/>
  <c r="VFL21" i="15"/>
  <c r="VFM21" i="15"/>
  <c r="VFN21" i="15"/>
  <c r="VFO21" i="15"/>
  <c r="VFP21" i="15"/>
  <c r="VFQ21" i="15"/>
  <c r="VFR21" i="15"/>
  <c r="VFS21" i="15"/>
  <c r="VFT21" i="15"/>
  <c r="VFU21" i="15"/>
  <c r="VFV21" i="15"/>
  <c r="VFW21" i="15"/>
  <c r="VFX21" i="15"/>
  <c r="VFY21" i="15"/>
  <c r="VFZ21" i="15"/>
  <c r="VGA21" i="15"/>
  <c r="VGB21" i="15"/>
  <c r="VGC21" i="15"/>
  <c r="VGD21" i="15"/>
  <c r="VGE21" i="15"/>
  <c r="VGF21" i="15"/>
  <c r="VGG21" i="15"/>
  <c r="VGH21" i="15"/>
  <c r="VGI21" i="15"/>
  <c r="VGJ21" i="15"/>
  <c r="VGK21" i="15"/>
  <c r="VGL21" i="15"/>
  <c r="VGM21" i="15"/>
  <c r="VGN21" i="15"/>
  <c r="VGO21" i="15"/>
  <c r="VGP21" i="15"/>
  <c r="VGQ21" i="15"/>
  <c r="VGR21" i="15"/>
  <c r="VGS21" i="15"/>
  <c r="VGT21" i="15"/>
  <c r="VGU21" i="15"/>
  <c r="VGV21" i="15"/>
  <c r="VGW21" i="15"/>
  <c r="VGX21" i="15"/>
  <c r="VGY21" i="15"/>
  <c r="VGZ21" i="15"/>
  <c r="VHA21" i="15"/>
  <c r="VHB21" i="15"/>
  <c r="VHC21" i="15"/>
  <c r="VHD21" i="15"/>
  <c r="VHE21" i="15"/>
  <c r="VHF21" i="15"/>
  <c r="VHG21" i="15"/>
  <c r="VHH21" i="15"/>
  <c r="VHI21" i="15"/>
  <c r="VHJ21" i="15"/>
  <c r="VHK21" i="15"/>
  <c r="VHL21" i="15"/>
  <c r="VHM21" i="15"/>
  <c r="VHN21" i="15"/>
  <c r="VHO21" i="15"/>
  <c r="VHP21" i="15"/>
  <c r="VHQ21" i="15"/>
  <c r="VHR21" i="15"/>
  <c r="VHS21" i="15"/>
  <c r="VHT21" i="15"/>
  <c r="VHU21" i="15"/>
  <c r="VHV21" i="15"/>
  <c r="VHW21" i="15"/>
  <c r="VHX21" i="15"/>
  <c r="VHY21" i="15"/>
  <c r="VHZ21" i="15"/>
  <c r="VIA21" i="15"/>
  <c r="VIB21" i="15"/>
  <c r="VIC21" i="15"/>
  <c r="VID21" i="15"/>
  <c r="VIE21" i="15"/>
  <c r="VIF21" i="15"/>
  <c r="VIG21" i="15"/>
  <c r="VIH21" i="15"/>
  <c r="VII21" i="15"/>
  <c r="VIJ21" i="15"/>
  <c r="VIK21" i="15"/>
  <c r="VIL21" i="15"/>
  <c r="VIM21" i="15"/>
  <c r="VIN21" i="15"/>
  <c r="VIO21" i="15"/>
  <c r="VIP21" i="15"/>
  <c r="VIQ21" i="15"/>
  <c r="VIR21" i="15"/>
  <c r="VIS21" i="15"/>
  <c r="VIT21" i="15"/>
  <c r="VIU21" i="15"/>
  <c r="VIV21" i="15"/>
  <c r="VIW21" i="15"/>
  <c r="VIX21" i="15"/>
  <c r="VIY21" i="15"/>
  <c r="VIZ21" i="15"/>
  <c r="VJA21" i="15"/>
  <c r="VJB21" i="15"/>
  <c r="VJC21" i="15"/>
  <c r="VJD21" i="15"/>
  <c r="VJE21" i="15"/>
  <c r="VJF21" i="15"/>
  <c r="VJG21" i="15"/>
  <c r="VJH21" i="15"/>
  <c r="VJI21" i="15"/>
  <c r="VJJ21" i="15"/>
  <c r="VJK21" i="15"/>
  <c r="VJL21" i="15"/>
  <c r="VJM21" i="15"/>
  <c r="VJN21" i="15"/>
  <c r="VJO21" i="15"/>
  <c r="VJP21" i="15"/>
  <c r="VJQ21" i="15"/>
  <c r="VJR21" i="15"/>
  <c r="VJS21" i="15"/>
  <c r="VJT21" i="15"/>
  <c r="VJU21" i="15"/>
  <c r="VJV21" i="15"/>
  <c r="VJW21" i="15"/>
  <c r="VJX21" i="15"/>
  <c r="VJY21" i="15"/>
  <c r="VJZ21" i="15"/>
  <c r="VKA21" i="15"/>
  <c r="VKB21" i="15"/>
  <c r="VKC21" i="15"/>
  <c r="VKD21" i="15"/>
  <c r="VKE21" i="15"/>
  <c r="VKF21" i="15"/>
  <c r="VKG21" i="15"/>
  <c r="VKH21" i="15"/>
  <c r="VKI21" i="15"/>
  <c r="VKJ21" i="15"/>
  <c r="VKK21" i="15"/>
  <c r="VKL21" i="15"/>
  <c r="VKM21" i="15"/>
  <c r="VKN21" i="15"/>
  <c r="VKO21" i="15"/>
  <c r="VKP21" i="15"/>
  <c r="VKQ21" i="15"/>
  <c r="VKR21" i="15"/>
  <c r="VKS21" i="15"/>
  <c r="VKT21" i="15"/>
  <c r="VKU21" i="15"/>
  <c r="VKV21" i="15"/>
  <c r="VKW21" i="15"/>
  <c r="VKX21" i="15"/>
  <c r="VKY21" i="15"/>
  <c r="VKZ21" i="15"/>
  <c r="VLA21" i="15"/>
  <c r="VLB21" i="15"/>
  <c r="VLC21" i="15"/>
  <c r="VLD21" i="15"/>
  <c r="VLE21" i="15"/>
  <c r="VLF21" i="15"/>
  <c r="VLG21" i="15"/>
  <c r="VLH21" i="15"/>
  <c r="VLI21" i="15"/>
  <c r="VLJ21" i="15"/>
  <c r="VLK21" i="15"/>
  <c r="VLL21" i="15"/>
  <c r="VLM21" i="15"/>
  <c r="VLN21" i="15"/>
  <c r="VLO21" i="15"/>
  <c r="VLP21" i="15"/>
  <c r="VLQ21" i="15"/>
  <c r="VLR21" i="15"/>
  <c r="VLS21" i="15"/>
  <c r="VLT21" i="15"/>
  <c r="VLU21" i="15"/>
  <c r="VLV21" i="15"/>
  <c r="VLW21" i="15"/>
  <c r="VLX21" i="15"/>
  <c r="VLY21" i="15"/>
  <c r="VLZ21" i="15"/>
  <c r="VMA21" i="15"/>
  <c r="VMB21" i="15"/>
  <c r="VMC21" i="15"/>
  <c r="VMD21" i="15"/>
  <c r="VME21" i="15"/>
  <c r="VMF21" i="15"/>
  <c r="VMG21" i="15"/>
  <c r="VMH21" i="15"/>
  <c r="VMI21" i="15"/>
  <c r="VMJ21" i="15"/>
  <c r="VMK21" i="15"/>
  <c r="VML21" i="15"/>
  <c r="VMM21" i="15"/>
  <c r="VMN21" i="15"/>
  <c r="VMO21" i="15"/>
  <c r="VMP21" i="15"/>
  <c r="VMQ21" i="15"/>
  <c r="VMR21" i="15"/>
  <c r="VMS21" i="15"/>
  <c r="VMT21" i="15"/>
  <c r="VMU21" i="15"/>
  <c r="VMV21" i="15"/>
  <c r="VMW21" i="15"/>
  <c r="VMX21" i="15"/>
  <c r="VMY21" i="15"/>
  <c r="VMZ21" i="15"/>
  <c r="VNA21" i="15"/>
  <c r="VNB21" i="15"/>
  <c r="VNC21" i="15"/>
  <c r="VND21" i="15"/>
  <c r="VNE21" i="15"/>
  <c r="VNF21" i="15"/>
  <c r="VNG21" i="15"/>
  <c r="VNH21" i="15"/>
  <c r="VNI21" i="15"/>
  <c r="VNJ21" i="15"/>
  <c r="VNK21" i="15"/>
  <c r="VNL21" i="15"/>
  <c r="VNM21" i="15"/>
  <c r="VNN21" i="15"/>
  <c r="VNO21" i="15"/>
  <c r="VNP21" i="15"/>
  <c r="VNQ21" i="15"/>
  <c r="VNR21" i="15"/>
  <c r="VNS21" i="15"/>
  <c r="VNT21" i="15"/>
  <c r="VNU21" i="15"/>
  <c r="VNV21" i="15"/>
  <c r="VNW21" i="15"/>
  <c r="VNX21" i="15"/>
  <c r="VNY21" i="15"/>
  <c r="VNZ21" i="15"/>
  <c r="VOA21" i="15"/>
  <c r="VOB21" i="15"/>
  <c r="VOC21" i="15"/>
  <c r="VOD21" i="15"/>
  <c r="VOE21" i="15"/>
  <c r="VOF21" i="15"/>
  <c r="VOG21" i="15"/>
  <c r="VOH21" i="15"/>
  <c r="VOI21" i="15"/>
  <c r="VOJ21" i="15"/>
  <c r="VOK21" i="15"/>
  <c r="VOL21" i="15"/>
  <c r="VOM21" i="15"/>
  <c r="VON21" i="15"/>
  <c r="VOO21" i="15"/>
  <c r="VOP21" i="15"/>
  <c r="VOQ21" i="15"/>
  <c r="VOR21" i="15"/>
  <c r="VOS21" i="15"/>
  <c r="VOT21" i="15"/>
  <c r="VOU21" i="15"/>
  <c r="VOV21" i="15"/>
  <c r="VOW21" i="15"/>
  <c r="VOX21" i="15"/>
  <c r="VOY21" i="15"/>
  <c r="VOZ21" i="15"/>
  <c r="VPA21" i="15"/>
  <c r="VPB21" i="15"/>
  <c r="VPC21" i="15"/>
  <c r="VPD21" i="15"/>
  <c r="VPE21" i="15"/>
  <c r="VPF21" i="15"/>
  <c r="VPG21" i="15"/>
  <c r="VPH21" i="15"/>
  <c r="VPI21" i="15"/>
  <c r="VPJ21" i="15"/>
  <c r="VPK21" i="15"/>
  <c r="VPL21" i="15"/>
  <c r="VPM21" i="15"/>
  <c r="VPN21" i="15"/>
  <c r="VPO21" i="15"/>
  <c r="VPP21" i="15"/>
  <c r="VPQ21" i="15"/>
  <c r="VPR21" i="15"/>
  <c r="VPS21" i="15"/>
  <c r="VPT21" i="15"/>
  <c r="VPU21" i="15"/>
  <c r="VPV21" i="15"/>
  <c r="VPW21" i="15"/>
  <c r="VPX21" i="15"/>
  <c r="VPY21" i="15"/>
  <c r="VPZ21" i="15"/>
  <c r="VQA21" i="15"/>
  <c r="VQB21" i="15"/>
  <c r="VQC21" i="15"/>
  <c r="VQD21" i="15"/>
  <c r="VQE21" i="15"/>
  <c r="VQF21" i="15"/>
  <c r="VQG21" i="15"/>
  <c r="VQH21" i="15"/>
  <c r="VQI21" i="15"/>
  <c r="VQJ21" i="15"/>
  <c r="VQK21" i="15"/>
  <c r="VQL21" i="15"/>
  <c r="VQM21" i="15"/>
  <c r="VQN21" i="15"/>
  <c r="VQO21" i="15"/>
  <c r="VQP21" i="15"/>
  <c r="VQQ21" i="15"/>
  <c r="VQR21" i="15"/>
  <c r="VQS21" i="15"/>
  <c r="VQT21" i="15"/>
  <c r="VQU21" i="15"/>
  <c r="VQV21" i="15"/>
  <c r="VQW21" i="15"/>
  <c r="VQX21" i="15"/>
  <c r="VQY21" i="15"/>
  <c r="VQZ21" i="15"/>
  <c r="VRA21" i="15"/>
  <c r="VRB21" i="15"/>
  <c r="VRC21" i="15"/>
  <c r="VRD21" i="15"/>
  <c r="VRE21" i="15"/>
  <c r="VRF21" i="15"/>
  <c r="VRG21" i="15"/>
  <c r="VRH21" i="15"/>
  <c r="VRI21" i="15"/>
  <c r="VRJ21" i="15"/>
  <c r="VRK21" i="15"/>
  <c r="VRL21" i="15"/>
  <c r="VRM21" i="15"/>
  <c r="VRN21" i="15"/>
  <c r="VRO21" i="15"/>
  <c r="VRP21" i="15"/>
  <c r="VRQ21" i="15"/>
  <c r="VRR21" i="15"/>
  <c r="VRS21" i="15"/>
  <c r="VRT21" i="15"/>
  <c r="VRU21" i="15"/>
  <c r="VRV21" i="15"/>
  <c r="VRW21" i="15"/>
  <c r="VRX21" i="15"/>
  <c r="VRY21" i="15"/>
  <c r="VRZ21" i="15"/>
  <c r="VSA21" i="15"/>
  <c r="VSB21" i="15"/>
  <c r="VSC21" i="15"/>
  <c r="VSD21" i="15"/>
  <c r="VSE21" i="15"/>
  <c r="VSF21" i="15"/>
  <c r="VSG21" i="15"/>
  <c r="VSH21" i="15"/>
  <c r="VSI21" i="15"/>
  <c r="VSJ21" i="15"/>
  <c r="VSK21" i="15"/>
  <c r="VSL21" i="15"/>
  <c r="VSM21" i="15"/>
  <c r="VSN21" i="15"/>
  <c r="VSO21" i="15"/>
  <c r="VSP21" i="15"/>
  <c r="VSQ21" i="15"/>
  <c r="VSR21" i="15"/>
  <c r="VSS21" i="15"/>
  <c r="VST21" i="15"/>
  <c r="VSU21" i="15"/>
  <c r="VSV21" i="15"/>
  <c r="VSW21" i="15"/>
  <c r="VSX21" i="15"/>
  <c r="VSY21" i="15"/>
  <c r="VSZ21" i="15"/>
  <c r="VTA21" i="15"/>
  <c r="VTB21" i="15"/>
  <c r="VTC21" i="15"/>
  <c r="VTD21" i="15"/>
  <c r="VTE21" i="15"/>
  <c r="VTF21" i="15"/>
  <c r="VTG21" i="15"/>
  <c r="VTH21" i="15"/>
  <c r="VTI21" i="15"/>
  <c r="VTJ21" i="15"/>
  <c r="VTK21" i="15"/>
  <c r="VTL21" i="15"/>
  <c r="VTM21" i="15"/>
  <c r="VTN21" i="15"/>
  <c r="VTO21" i="15"/>
  <c r="VTP21" i="15"/>
  <c r="VTQ21" i="15"/>
  <c r="VTR21" i="15"/>
  <c r="VTS21" i="15"/>
  <c r="VTT21" i="15"/>
  <c r="VTU21" i="15"/>
  <c r="VTV21" i="15"/>
  <c r="VTW21" i="15"/>
  <c r="VTX21" i="15"/>
  <c r="VTY21" i="15"/>
  <c r="VTZ21" i="15"/>
  <c r="VUA21" i="15"/>
  <c r="VUB21" i="15"/>
  <c r="VUC21" i="15"/>
  <c r="VUD21" i="15"/>
  <c r="VUE21" i="15"/>
  <c r="VUF21" i="15"/>
  <c r="VUG21" i="15"/>
  <c r="VUH21" i="15"/>
  <c r="VUI21" i="15"/>
  <c r="VUJ21" i="15"/>
  <c r="VUK21" i="15"/>
  <c r="VUL21" i="15"/>
  <c r="VUM21" i="15"/>
  <c r="VUN21" i="15"/>
  <c r="VUO21" i="15"/>
  <c r="VUP21" i="15"/>
  <c r="VUQ21" i="15"/>
  <c r="VUR21" i="15"/>
  <c r="VUS21" i="15"/>
  <c r="VUT21" i="15"/>
  <c r="VUU21" i="15"/>
  <c r="VUV21" i="15"/>
  <c r="VUW21" i="15"/>
  <c r="VUX21" i="15"/>
  <c r="VUY21" i="15"/>
  <c r="VUZ21" i="15"/>
  <c r="VVA21" i="15"/>
  <c r="VVB21" i="15"/>
  <c r="VVC21" i="15"/>
  <c r="VVD21" i="15"/>
  <c r="VVE21" i="15"/>
  <c r="VVF21" i="15"/>
  <c r="VVG21" i="15"/>
  <c r="VVH21" i="15"/>
  <c r="VVI21" i="15"/>
  <c r="VVJ21" i="15"/>
  <c r="VVK21" i="15"/>
  <c r="VVL21" i="15"/>
  <c r="VVM21" i="15"/>
  <c r="VVN21" i="15"/>
  <c r="VVO21" i="15"/>
  <c r="VVP21" i="15"/>
  <c r="VVQ21" i="15"/>
  <c r="VVR21" i="15"/>
  <c r="VVS21" i="15"/>
  <c r="VVT21" i="15"/>
  <c r="VVU21" i="15"/>
  <c r="VVV21" i="15"/>
  <c r="VVW21" i="15"/>
  <c r="VVX21" i="15"/>
  <c r="VVY21" i="15"/>
  <c r="VVZ21" i="15"/>
  <c r="VWA21" i="15"/>
  <c r="VWB21" i="15"/>
  <c r="VWC21" i="15"/>
  <c r="VWD21" i="15"/>
  <c r="VWE21" i="15"/>
  <c r="VWF21" i="15"/>
  <c r="VWG21" i="15"/>
  <c r="VWH21" i="15"/>
  <c r="VWI21" i="15"/>
  <c r="VWJ21" i="15"/>
  <c r="VWK21" i="15"/>
  <c r="VWL21" i="15"/>
  <c r="VWM21" i="15"/>
  <c r="VWN21" i="15"/>
  <c r="VWO21" i="15"/>
  <c r="VWP21" i="15"/>
  <c r="VWQ21" i="15"/>
  <c r="VWR21" i="15"/>
  <c r="VWS21" i="15"/>
  <c r="VWT21" i="15"/>
  <c r="VWU21" i="15"/>
  <c r="VWV21" i="15"/>
  <c r="VWW21" i="15"/>
  <c r="VWX21" i="15"/>
  <c r="VWY21" i="15"/>
  <c r="VWZ21" i="15"/>
  <c r="VXA21" i="15"/>
  <c r="VXB21" i="15"/>
  <c r="VXC21" i="15"/>
  <c r="VXD21" i="15"/>
  <c r="VXE21" i="15"/>
  <c r="VXF21" i="15"/>
  <c r="VXG21" i="15"/>
  <c r="VXH21" i="15"/>
  <c r="VXI21" i="15"/>
  <c r="VXJ21" i="15"/>
  <c r="VXK21" i="15"/>
  <c r="VXL21" i="15"/>
  <c r="VXM21" i="15"/>
  <c r="VXN21" i="15"/>
  <c r="VXO21" i="15"/>
  <c r="VXP21" i="15"/>
  <c r="VXQ21" i="15"/>
  <c r="VXR21" i="15"/>
  <c r="VXS21" i="15"/>
  <c r="VXT21" i="15"/>
  <c r="VXU21" i="15"/>
  <c r="VXV21" i="15"/>
  <c r="VXW21" i="15"/>
  <c r="VXX21" i="15"/>
  <c r="VXY21" i="15"/>
  <c r="VXZ21" i="15"/>
  <c r="VYA21" i="15"/>
  <c r="VYB21" i="15"/>
  <c r="VYC21" i="15"/>
  <c r="VYD21" i="15"/>
  <c r="VYE21" i="15"/>
  <c r="VYF21" i="15"/>
  <c r="VYG21" i="15"/>
  <c r="VYH21" i="15"/>
  <c r="VYI21" i="15"/>
  <c r="VYJ21" i="15"/>
  <c r="VYK21" i="15"/>
  <c r="VYL21" i="15"/>
  <c r="VYM21" i="15"/>
  <c r="VYN21" i="15"/>
  <c r="VYO21" i="15"/>
  <c r="VYP21" i="15"/>
  <c r="VYQ21" i="15"/>
  <c r="VYR21" i="15"/>
  <c r="VYS21" i="15"/>
  <c r="VYT21" i="15"/>
  <c r="VYU21" i="15"/>
  <c r="VYV21" i="15"/>
  <c r="VYW21" i="15"/>
  <c r="VYX21" i="15"/>
  <c r="VYY21" i="15"/>
  <c r="VYZ21" i="15"/>
  <c r="VZA21" i="15"/>
  <c r="VZB21" i="15"/>
  <c r="VZC21" i="15"/>
  <c r="VZD21" i="15"/>
  <c r="VZE21" i="15"/>
  <c r="VZF21" i="15"/>
  <c r="VZG21" i="15"/>
  <c r="VZH21" i="15"/>
  <c r="VZI21" i="15"/>
  <c r="VZJ21" i="15"/>
  <c r="VZK21" i="15"/>
  <c r="VZL21" i="15"/>
  <c r="VZM21" i="15"/>
  <c r="VZN21" i="15"/>
  <c r="VZO21" i="15"/>
  <c r="VZP21" i="15"/>
  <c r="VZQ21" i="15"/>
  <c r="VZR21" i="15"/>
  <c r="VZS21" i="15"/>
  <c r="VZT21" i="15"/>
  <c r="VZU21" i="15"/>
  <c r="VZV21" i="15"/>
  <c r="VZW21" i="15"/>
  <c r="VZX21" i="15"/>
  <c r="VZY21" i="15"/>
  <c r="VZZ21" i="15"/>
  <c r="WAA21" i="15"/>
  <c r="WAB21" i="15"/>
  <c r="WAC21" i="15"/>
  <c r="WAD21" i="15"/>
  <c r="WAE21" i="15"/>
  <c r="WAF21" i="15"/>
  <c r="WAG21" i="15"/>
  <c r="WAH21" i="15"/>
  <c r="WAI21" i="15"/>
  <c r="WAJ21" i="15"/>
  <c r="WAK21" i="15"/>
  <c r="WAL21" i="15"/>
  <c r="WAM21" i="15"/>
  <c r="WAN21" i="15"/>
  <c r="WAO21" i="15"/>
  <c r="WAP21" i="15"/>
  <c r="WAQ21" i="15"/>
  <c r="WAR21" i="15"/>
  <c r="WAS21" i="15"/>
  <c r="WAT21" i="15"/>
  <c r="WAU21" i="15"/>
  <c r="WAV21" i="15"/>
  <c r="WAW21" i="15"/>
  <c r="WAX21" i="15"/>
  <c r="WAY21" i="15"/>
  <c r="WAZ21" i="15"/>
  <c r="WBA21" i="15"/>
  <c r="WBB21" i="15"/>
  <c r="WBC21" i="15"/>
  <c r="WBD21" i="15"/>
  <c r="WBE21" i="15"/>
  <c r="WBF21" i="15"/>
  <c r="WBG21" i="15"/>
  <c r="WBH21" i="15"/>
  <c r="WBI21" i="15"/>
  <c r="WBJ21" i="15"/>
  <c r="WBK21" i="15"/>
  <c r="WBL21" i="15"/>
  <c r="WBM21" i="15"/>
  <c r="WBN21" i="15"/>
  <c r="WBO21" i="15"/>
  <c r="WBP21" i="15"/>
  <c r="WBQ21" i="15"/>
  <c r="WBR21" i="15"/>
  <c r="WBS21" i="15"/>
  <c r="WBT21" i="15"/>
  <c r="WBU21" i="15"/>
  <c r="WBV21" i="15"/>
  <c r="WBW21" i="15"/>
  <c r="WBX21" i="15"/>
  <c r="WBY21" i="15"/>
  <c r="WBZ21" i="15"/>
  <c r="WCA21" i="15"/>
  <c r="WCB21" i="15"/>
  <c r="WCC21" i="15"/>
  <c r="WCD21" i="15"/>
  <c r="WCE21" i="15"/>
  <c r="WCF21" i="15"/>
  <c r="WCG21" i="15"/>
  <c r="WCH21" i="15"/>
  <c r="WCI21" i="15"/>
  <c r="WCJ21" i="15"/>
  <c r="WCK21" i="15"/>
  <c r="WCL21" i="15"/>
  <c r="WCM21" i="15"/>
  <c r="WCN21" i="15"/>
  <c r="WCO21" i="15"/>
  <c r="WCP21" i="15"/>
  <c r="WCQ21" i="15"/>
  <c r="WCR21" i="15"/>
  <c r="WCS21" i="15"/>
  <c r="WCT21" i="15"/>
  <c r="WCU21" i="15"/>
  <c r="WCV21" i="15"/>
  <c r="WCW21" i="15"/>
  <c r="WCX21" i="15"/>
  <c r="WCY21" i="15"/>
  <c r="WCZ21" i="15"/>
  <c r="WDA21" i="15"/>
  <c r="WDB21" i="15"/>
  <c r="WDC21" i="15"/>
  <c r="WDD21" i="15"/>
  <c r="WDE21" i="15"/>
  <c r="WDF21" i="15"/>
  <c r="WDG21" i="15"/>
  <c r="WDH21" i="15"/>
  <c r="WDI21" i="15"/>
  <c r="WDJ21" i="15"/>
  <c r="WDK21" i="15"/>
  <c r="WDL21" i="15"/>
  <c r="WDM21" i="15"/>
  <c r="WDN21" i="15"/>
  <c r="WDO21" i="15"/>
  <c r="WDP21" i="15"/>
  <c r="WDQ21" i="15"/>
  <c r="WDR21" i="15"/>
  <c r="WDS21" i="15"/>
  <c r="WDT21" i="15"/>
  <c r="WDU21" i="15"/>
  <c r="WDV21" i="15"/>
  <c r="WDW21" i="15"/>
  <c r="WDX21" i="15"/>
  <c r="WDY21" i="15"/>
  <c r="WDZ21" i="15"/>
  <c r="WEA21" i="15"/>
  <c r="WEB21" i="15"/>
  <c r="WEC21" i="15"/>
  <c r="WED21" i="15"/>
  <c r="WEE21" i="15"/>
  <c r="WEF21" i="15"/>
  <c r="WEG21" i="15"/>
  <c r="WEH21" i="15"/>
  <c r="WEI21" i="15"/>
  <c r="WEJ21" i="15"/>
  <c r="WEK21" i="15"/>
  <c r="WEL21" i="15"/>
  <c r="WEM21" i="15"/>
  <c r="WEN21" i="15"/>
  <c r="WEO21" i="15"/>
  <c r="WEP21" i="15"/>
  <c r="WEQ21" i="15"/>
  <c r="WER21" i="15"/>
  <c r="WES21" i="15"/>
  <c r="WET21" i="15"/>
  <c r="WEU21" i="15"/>
  <c r="WEV21" i="15"/>
  <c r="WEW21" i="15"/>
  <c r="WEX21" i="15"/>
  <c r="WEY21" i="15"/>
  <c r="WEZ21" i="15"/>
  <c r="WFA21" i="15"/>
  <c r="WFB21" i="15"/>
  <c r="WFC21" i="15"/>
  <c r="WFD21" i="15"/>
  <c r="WFE21" i="15"/>
  <c r="WFF21" i="15"/>
  <c r="WFG21" i="15"/>
  <c r="WFH21" i="15"/>
  <c r="WFI21" i="15"/>
  <c r="WFJ21" i="15"/>
  <c r="WFK21" i="15"/>
  <c r="WFL21" i="15"/>
  <c r="WFM21" i="15"/>
  <c r="WFN21" i="15"/>
  <c r="WFO21" i="15"/>
  <c r="WFP21" i="15"/>
  <c r="WFQ21" i="15"/>
  <c r="WFR21" i="15"/>
  <c r="WFS21" i="15"/>
  <c r="WFT21" i="15"/>
  <c r="WFU21" i="15"/>
  <c r="WFV21" i="15"/>
  <c r="WFW21" i="15"/>
  <c r="WFX21" i="15"/>
  <c r="WFY21" i="15"/>
  <c r="WFZ21" i="15"/>
  <c r="WGA21" i="15"/>
  <c r="WGB21" i="15"/>
  <c r="WGC21" i="15"/>
  <c r="WGD21" i="15"/>
  <c r="WGE21" i="15"/>
  <c r="WGF21" i="15"/>
  <c r="WGG21" i="15"/>
  <c r="WGH21" i="15"/>
  <c r="WGI21" i="15"/>
  <c r="WGJ21" i="15"/>
  <c r="WGK21" i="15"/>
  <c r="WGL21" i="15"/>
  <c r="WGM21" i="15"/>
  <c r="WGN21" i="15"/>
  <c r="WGO21" i="15"/>
  <c r="WGP21" i="15"/>
  <c r="WGQ21" i="15"/>
  <c r="WGR21" i="15"/>
  <c r="WGS21" i="15"/>
  <c r="WGT21" i="15"/>
  <c r="WGU21" i="15"/>
  <c r="WGV21" i="15"/>
  <c r="WGW21" i="15"/>
  <c r="WGX21" i="15"/>
  <c r="WGY21" i="15"/>
  <c r="WGZ21" i="15"/>
  <c r="WHA21" i="15"/>
  <c r="WHB21" i="15"/>
  <c r="WHC21" i="15"/>
  <c r="WHD21" i="15"/>
  <c r="WHE21" i="15"/>
  <c r="WHF21" i="15"/>
  <c r="WHG21" i="15"/>
  <c r="WHH21" i="15"/>
  <c r="WHI21" i="15"/>
  <c r="WHJ21" i="15"/>
  <c r="WHK21" i="15"/>
  <c r="WHL21" i="15"/>
  <c r="WHM21" i="15"/>
  <c r="WHN21" i="15"/>
  <c r="WHO21" i="15"/>
  <c r="WHP21" i="15"/>
  <c r="WHQ21" i="15"/>
  <c r="WHR21" i="15"/>
  <c r="WHS21" i="15"/>
  <c r="WHT21" i="15"/>
  <c r="WHU21" i="15"/>
  <c r="WHV21" i="15"/>
  <c r="WHW21" i="15"/>
  <c r="WHX21" i="15"/>
  <c r="WHY21" i="15"/>
  <c r="WHZ21" i="15"/>
  <c r="WIA21" i="15"/>
  <c r="WIB21" i="15"/>
  <c r="WIC21" i="15"/>
  <c r="WID21" i="15"/>
  <c r="WIE21" i="15"/>
  <c r="WIF21" i="15"/>
  <c r="WIG21" i="15"/>
  <c r="WIH21" i="15"/>
  <c r="WII21" i="15"/>
  <c r="WIJ21" i="15"/>
  <c r="WIK21" i="15"/>
  <c r="WIL21" i="15"/>
  <c r="WIM21" i="15"/>
  <c r="WIN21" i="15"/>
  <c r="WIO21" i="15"/>
  <c r="WIP21" i="15"/>
  <c r="WIQ21" i="15"/>
  <c r="WIR21" i="15"/>
  <c r="WIS21" i="15"/>
  <c r="WIT21" i="15"/>
  <c r="WIU21" i="15"/>
  <c r="WIV21" i="15"/>
  <c r="WIW21" i="15"/>
  <c r="WIX21" i="15"/>
  <c r="WIY21" i="15"/>
  <c r="WIZ21" i="15"/>
  <c r="WJA21" i="15"/>
  <c r="WJB21" i="15"/>
  <c r="WJC21" i="15"/>
  <c r="WJD21" i="15"/>
  <c r="WJE21" i="15"/>
  <c r="WJF21" i="15"/>
  <c r="WJG21" i="15"/>
  <c r="WJH21" i="15"/>
  <c r="WJI21" i="15"/>
  <c r="WJJ21" i="15"/>
  <c r="WJK21" i="15"/>
  <c r="WJL21" i="15"/>
  <c r="WJM21" i="15"/>
  <c r="WJN21" i="15"/>
  <c r="WJO21" i="15"/>
  <c r="WJP21" i="15"/>
  <c r="WJQ21" i="15"/>
  <c r="WJR21" i="15"/>
  <c r="WJS21" i="15"/>
  <c r="WJT21" i="15"/>
  <c r="WJU21" i="15"/>
  <c r="WJV21" i="15"/>
  <c r="WJW21" i="15"/>
  <c r="WJX21" i="15"/>
  <c r="WJY21" i="15"/>
  <c r="WJZ21" i="15"/>
  <c r="WKA21" i="15"/>
  <c r="WKB21" i="15"/>
  <c r="WKC21" i="15"/>
  <c r="WKD21" i="15"/>
  <c r="WKE21" i="15"/>
  <c r="WKF21" i="15"/>
  <c r="WKG21" i="15"/>
  <c r="WKH21" i="15"/>
  <c r="WKI21" i="15"/>
  <c r="WKJ21" i="15"/>
  <c r="WKK21" i="15"/>
  <c r="WKL21" i="15"/>
  <c r="WKM21" i="15"/>
  <c r="WKN21" i="15"/>
  <c r="WKO21" i="15"/>
  <c r="WKP21" i="15"/>
  <c r="WKQ21" i="15"/>
  <c r="WKR21" i="15"/>
  <c r="WKS21" i="15"/>
  <c r="WKT21" i="15"/>
  <c r="WKU21" i="15"/>
  <c r="WKV21" i="15"/>
  <c r="WKW21" i="15"/>
  <c r="WKX21" i="15"/>
  <c r="WKY21" i="15"/>
  <c r="WKZ21" i="15"/>
  <c r="WLA21" i="15"/>
  <c r="WLB21" i="15"/>
  <c r="WLC21" i="15"/>
  <c r="WLD21" i="15"/>
  <c r="WLE21" i="15"/>
  <c r="WLF21" i="15"/>
  <c r="WLG21" i="15"/>
  <c r="WLH21" i="15"/>
  <c r="WLI21" i="15"/>
  <c r="WLJ21" i="15"/>
  <c r="WLK21" i="15"/>
  <c r="WLL21" i="15"/>
  <c r="WLM21" i="15"/>
  <c r="WLN21" i="15"/>
  <c r="WLO21" i="15"/>
  <c r="WLP21" i="15"/>
  <c r="WLQ21" i="15"/>
  <c r="WLR21" i="15"/>
  <c r="WLS21" i="15"/>
  <c r="WLT21" i="15"/>
  <c r="WLU21" i="15"/>
  <c r="WLV21" i="15"/>
  <c r="WLW21" i="15"/>
  <c r="WLX21" i="15"/>
  <c r="WLY21" i="15"/>
  <c r="WLZ21" i="15"/>
  <c r="WMA21" i="15"/>
  <c r="WMB21" i="15"/>
  <c r="WMC21" i="15"/>
  <c r="WMD21" i="15"/>
  <c r="WME21" i="15"/>
  <c r="WMF21" i="15"/>
  <c r="WMG21" i="15"/>
  <c r="WMH21" i="15"/>
  <c r="WMI21" i="15"/>
  <c r="WMJ21" i="15"/>
  <c r="WMK21" i="15"/>
  <c r="WML21" i="15"/>
  <c r="WMM21" i="15"/>
  <c r="WMN21" i="15"/>
  <c r="WMO21" i="15"/>
  <c r="WMP21" i="15"/>
  <c r="WMQ21" i="15"/>
  <c r="WMR21" i="15"/>
  <c r="WMS21" i="15"/>
  <c r="WMT21" i="15"/>
  <c r="WMU21" i="15"/>
  <c r="WMV21" i="15"/>
  <c r="WMW21" i="15"/>
  <c r="WMX21" i="15"/>
  <c r="WMY21" i="15"/>
  <c r="WMZ21" i="15"/>
  <c r="WNA21" i="15"/>
  <c r="WNB21" i="15"/>
  <c r="WNC21" i="15"/>
  <c r="WND21" i="15"/>
  <c r="WNE21" i="15"/>
  <c r="WNF21" i="15"/>
  <c r="WNG21" i="15"/>
  <c r="WNH21" i="15"/>
  <c r="WNI21" i="15"/>
  <c r="WNJ21" i="15"/>
  <c r="WNK21" i="15"/>
  <c r="WNL21" i="15"/>
  <c r="WNM21" i="15"/>
  <c r="WNN21" i="15"/>
  <c r="WNO21" i="15"/>
  <c r="WNP21" i="15"/>
  <c r="WNQ21" i="15"/>
  <c r="WNR21" i="15"/>
  <c r="WNS21" i="15"/>
  <c r="WNT21" i="15"/>
  <c r="WNU21" i="15"/>
  <c r="WNV21" i="15"/>
  <c r="WNW21" i="15"/>
  <c r="WNX21" i="15"/>
  <c r="WNY21" i="15"/>
  <c r="WNZ21" i="15"/>
  <c r="WOA21" i="15"/>
  <c r="WOB21" i="15"/>
  <c r="WOC21" i="15"/>
  <c r="WOD21" i="15"/>
  <c r="WOE21" i="15"/>
  <c r="WOF21" i="15"/>
  <c r="WOG21" i="15"/>
  <c r="WOH21" i="15"/>
  <c r="WOI21" i="15"/>
  <c r="WOJ21" i="15"/>
  <c r="WOK21" i="15"/>
  <c r="WOL21" i="15"/>
  <c r="WOM21" i="15"/>
  <c r="WON21" i="15"/>
  <c r="WOO21" i="15"/>
  <c r="WOP21" i="15"/>
  <c r="WOQ21" i="15"/>
  <c r="WOR21" i="15"/>
  <c r="WOS21" i="15"/>
  <c r="WOT21" i="15"/>
  <c r="WOU21" i="15"/>
  <c r="WOV21" i="15"/>
  <c r="WOW21" i="15"/>
  <c r="WOX21" i="15"/>
  <c r="WOY21" i="15"/>
  <c r="WOZ21" i="15"/>
  <c r="WPA21" i="15"/>
  <c r="WPB21" i="15"/>
  <c r="WPC21" i="15"/>
  <c r="WPD21" i="15"/>
  <c r="WPE21" i="15"/>
  <c r="WPF21" i="15"/>
  <c r="WPG21" i="15"/>
  <c r="WPH21" i="15"/>
  <c r="WPI21" i="15"/>
  <c r="WPJ21" i="15"/>
  <c r="WPK21" i="15"/>
  <c r="WPL21" i="15"/>
  <c r="WPM21" i="15"/>
  <c r="WPN21" i="15"/>
  <c r="WPO21" i="15"/>
  <c r="WPP21" i="15"/>
  <c r="WPQ21" i="15"/>
  <c r="WPR21" i="15"/>
  <c r="WPS21" i="15"/>
  <c r="WPT21" i="15"/>
  <c r="WPU21" i="15"/>
  <c r="WPV21" i="15"/>
  <c r="WPW21" i="15"/>
  <c r="WPX21" i="15"/>
  <c r="WPY21" i="15"/>
  <c r="WPZ21" i="15"/>
  <c r="WQA21" i="15"/>
  <c r="WQB21" i="15"/>
  <c r="WQC21" i="15"/>
  <c r="WQD21" i="15"/>
  <c r="WQE21" i="15"/>
  <c r="WQF21" i="15"/>
  <c r="WQG21" i="15"/>
  <c r="WQH21" i="15"/>
  <c r="WQI21" i="15"/>
  <c r="WQJ21" i="15"/>
  <c r="WQK21" i="15"/>
  <c r="WQL21" i="15"/>
  <c r="WQM21" i="15"/>
  <c r="WQN21" i="15"/>
  <c r="WQO21" i="15"/>
  <c r="WQP21" i="15"/>
  <c r="WQQ21" i="15"/>
  <c r="WQR21" i="15"/>
  <c r="WQS21" i="15"/>
  <c r="WQT21" i="15"/>
  <c r="WQU21" i="15"/>
  <c r="WQV21" i="15"/>
  <c r="WQW21" i="15"/>
  <c r="WQX21" i="15"/>
  <c r="WQY21" i="15"/>
  <c r="WQZ21" i="15"/>
  <c r="WRA21" i="15"/>
  <c r="WRB21" i="15"/>
  <c r="WRC21" i="15"/>
  <c r="WRD21" i="15"/>
  <c r="WRE21" i="15"/>
  <c r="WRF21" i="15"/>
  <c r="WRG21" i="15"/>
  <c r="WRH21" i="15"/>
  <c r="WRI21" i="15"/>
  <c r="WRJ21" i="15"/>
  <c r="WRK21" i="15"/>
  <c r="WRL21" i="15"/>
  <c r="WRM21" i="15"/>
  <c r="WRN21" i="15"/>
  <c r="WRO21" i="15"/>
  <c r="WRP21" i="15"/>
  <c r="WRQ21" i="15"/>
  <c r="WRR21" i="15"/>
  <c r="WRS21" i="15"/>
  <c r="WRT21" i="15"/>
  <c r="WRU21" i="15"/>
  <c r="WRV21" i="15"/>
  <c r="WRW21" i="15"/>
  <c r="WRX21" i="15"/>
  <c r="WRY21" i="15"/>
  <c r="WRZ21" i="15"/>
  <c r="WSA21" i="15"/>
  <c r="WSB21" i="15"/>
  <c r="WSC21" i="15"/>
  <c r="WSD21" i="15"/>
  <c r="WSE21" i="15"/>
  <c r="WSF21" i="15"/>
  <c r="WSG21" i="15"/>
  <c r="WSH21" i="15"/>
  <c r="WSI21" i="15"/>
  <c r="WSJ21" i="15"/>
  <c r="WSK21" i="15"/>
  <c r="WSL21" i="15"/>
  <c r="WSM21" i="15"/>
  <c r="WSN21" i="15"/>
  <c r="WSO21" i="15"/>
  <c r="WSP21" i="15"/>
  <c r="WSQ21" i="15"/>
  <c r="WSR21" i="15"/>
  <c r="WSS21" i="15"/>
  <c r="WST21" i="15"/>
  <c r="WSU21" i="15"/>
  <c r="WSV21" i="15"/>
  <c r="WSW21" i="15"/>
  <c r="WSX21" i="15"/>
  <c r="WSY21" i="15"/>
  <c r="WSZ21" i="15"/>
  <c r="WTA21" i="15"/>
  <c r="WTB21" i="15"/>
  <c r="WTC21" i="15"/>
  <c r="WTD21" i="15"/>
  <c r="WTE21" i="15"/>
  <c r="WTF21" i="15"/>
  <c r="WTG21" i="15"/>
  <c r="WTH21" i="15"/>
  <c r="WTI21" i="15"/>
  <c r="WTJ21" i="15"/>
  <c r="WTK21" i="15"/>
  <c r="WTL21" i="15"/>
  <c r="WTM21" i="15"/>
  <c r="WTN21" i="15"/>
  <c r="WTO21" i="15"/>
  <c r="WTP21" i="15"/>
  <c r="WTQ21" i="15"/>
  <c r="WTR21" i="15"/>
  <c r="WTS21" i="15"/>
  <c r="WTT21" i="15"/>
  <c r="WTU21" i="15"/>
  <c r="WTV21" i="15"/>
  <c r="WTW21" i="15"/>
  <c r="WTX21" i="15"/>
  <c r="WTY21" i="15"/>
  <c r="WTZ21" i="15"/>
  <c r="WUA21" i="15"/>
  <c r="WUB21" i="15"/>
  <c r="WUC21" i="15"/>
  <c r="WUD21" i="15"/>
  <c r="WUE21" i="15"/>
  <c r="WUF21" i="15"/>
  <c r="WUG21" i="15"/>
  <c r="WUH21" i="15"/>
  <c r="WUI21" i="15"/>
  <c r="WUJ21" i="15"/>
  <c r="WUK21" i="15"/>
  <c r="WUL21" i="15"/>
  <c r="WUM21" i="15"/>
  <c r="WUN21" i="15"/>
  <c r="WUO21" i="15"/>
  <c r="WUP21" i="15"/>
  <c r="WUQ21" i="15"/>
  <c r="WUR21" i="15"/>
  <c r="WUS21" i="15"/>
  <c r="WUT21" i="15"/>
  <c r="WUU21" i="15"/>
  <c r="WUV21" i="15"/>
  <c r="WUW21" i="15"/>
  <c r="WUX21" i="15"/>
  <c r="WUY21" i="15"/>
  <c r="WUZ21" i="15"/>
  <c r="WVA21" i="15"/>
  <c r="WVB21" i="15"/>
  <c r="WVC21" i="15"/>
  <c r="WVD21" i="15"/>
  <c r="WVE21" i="15"/>
  <c r="WVF21" i="15"/>
  <c r="WVG21" i="15"/>
  <c r="WVH21" i="15"/>
  <c r="WVI21" i="15"/>
  <c r="WVJ21" i="15"/>
  <c r="WVK21" i="15"/>
  <c r="WVL21" i="15"/>
  <c r="WVM21" i="15"/>
  <c r="WVN21" i="15"/>
  <c r="WVO21" i="15"/>
  <c r="WVP21" i="15"/>
  <c r="WVQ21" i="15"/>
  <c r="WVR21" i="15"/>
  <c r="WVS21" i="15"/>
  <c r="WVT21" i="15"/>
  <c r="WVU21" i="15"/>
  <c r="WVV21" i="15"/>
  <c r="WVW21" i="15"/>
  <c r="WVX21" i="15"/>
  <c r="WVY21" i="15"/>
  <c r="WVZ21" i="15"/>
  <c r="WWA21" i="15"/>
  <c r="WWB21" i="15"/>
  <c r="WWC21" i="15"/>
  <c r="WWD21" i="15"/>
  <c r="WWE21" i="15"/>
  <c r="WWF21" i="15"/>
  <c r="WWG21" i="15"/>
  <c r="WWH21" i="15"/>
  <c r="WWI21" i="15"/>
  <c r="WWJ21" i="15"/>
  <c r="WWK21" i="15"/>
  <c r="WWL21" i="15"/>
  <c r="WWM21" i="15"/>
  <c r="WWN21" i="15"/>
  <c r="WWO21" i="15"/>
  <c r="WWP21" i="15"/>
  <c r="WWQ21" i="15"/>
  <c r="WWR21" i="15"/>
  <c r="WWS21" i="15"/>
  <c r="WWT21" i="15"/>
  <c r="WWU21" i="15"/>
  <c r="WWV21" i="15"/>
  <c r="WWW21" i="15"/>
  <c r="WWX21" i="15"/>
  <c r="WWY21" i="15"/>
  <c r="WWZ21" i="15"/>
  <c r="WXA21" i="15"/>
  <c r="WXB21" i="15"/>
  <c r="WXC21" i="15"/>
  <c r="WXD21" i="15"/>
  <c r="WXE21" i="15"/>
  <c r="WXF21" i="15"/>
  <c r="WXG21" i="15"/>
  <c r="WXH21" i="15"/>
  <c r="WXI21" i="15"/>
  <c r="WXJ21" i="15"/>
  <c r="WXK21" i="15"/>
  <c r="WXL21" i="15"/>
  <c r="WXM21" i="15"/>
  <c r="WXN21" i="15"/>
  <c r="WXO21" i="15"/>
  <c r="WXP21" i="15"/>
  <c r="WXQ21" i="15"/>
  <c r="WXR21" i="15"/>
  <c r="WXS21" i="15"/>
  <c r="WXT21" i="15"/>
  <c r="WXU21" i="15"/>
  <c r="WXV21" i="15"/>
  <c r="WXW21" i="15"/>
  <c r="WXX21" i="15"/>
  <c r="WXY21" i="15"/>
  <c r="WXZ21" i="15"/>
  <c r="WYA21" i="15"/>
  <c r="WYB21" i="15"/>
  <c r="WYC21" i="15"/>
  <c r="WYD21" i="15"/>
  <c r="WYE21" i="15"/>
  <c r="WYF21" i="15"/>
  <c r="WYG21" i="15"/>
  <c r="WYH21" i="15"/>
  <c r="WYI21" i="15"/>
  <c r="WYJ21" i="15"/>
  <c r="WYK21" i="15"/>
  <c r="WYL21" i="15"/>
  <c r="WYM21" i="15"/>
  <c r="WYN21" i="15"/>
  <c r="WYO21" i="15"/>
  <c r="WYP21" i="15"/>
  <c r="WYQ21" i="15"/>
  <c r="WYR21" i="15"/>
  <c r="WYS21" i="15"/>
  <c r="WYT21" i="15"/>
  <c r="WYU21" i="15"/>
  <c r="WYV21" i="15"/>
  <c r="WYW21" i="15"/>
  <c r="WYX21" i="15"/>
  <c r="WYY21" i="15"/>
  <c r="WYZ21" i="15"/>
  <c r="WZA21" i="15"/>
  <c r="WZB21" i="15"/>
  <c r="WZC21" i="15"/>
  <c r="WZD21" i="15"/>
  <c r="WZE21" i="15"/>
  <c r="WZF21" i="15"/>
  <c r="WZG21" i="15"/>
  <c r="WZH21" i="15"/>
  <c r="WZI21" i="15"/>
  <c r="WZJ21" i="15"/>
  <c r="WZK21" i="15"/>
  <c r="WZL21" i="15"/>
  <c r="WZM21" i="15"/>
  <c r="WZN21" i="15"/>
  <c r="WZO21" i="15"/>
  <c r="WZP21" i="15"/>
  <c r="WZQ21" i="15"/>
  <c r="WZR21" i="15"/>
  <c r="WZS21" i="15"/>
  <c r="WZT21" i="15"/>
  <c r="WZU21" i="15"/>
  <c r="WZV21" i="15"/>
  <c r="WZW21" i="15"/>
  <c r="WZX21" i="15"/>
  <c r="WZY21" i="15"/>
  <c r="WZZ21" i="15"/>
  <c r="XAA21" i="15"/>
  <c r="XAB21" i="15"/>
  <c r="XAC21" i="15"/>
  <c r="XAD21" i="15"/>
  <c r="XAE21" i="15"/>
  <c r="XAF21" i="15"/>
  <c r="XAG21" i="15"/>
  <c r="XAH21" i="15"/>
  <c r="XAI21" i="15"/>
  <c r="XAJ21" i="15"/>
  <c r="XAK21" i="15"/>
  <c r="XAL21" i="15"/>
  <c r="XAM21" i="15"/>
  <c r="XAN21" i="15"/>
  <c r="XAO21" i="15"/>
  <c r="XAP21" i="15"/>
  <c r="XAQ21" i="15"/>
  <c r="XAR21" i="15"/>
  <c r="XAS21" i="15"/>
  <c r="XAT21" i="15"/>
  <c r="XAU21" i="15"/>
  <c r="XAV21" i="15"/>
  <c r="XAW21" i="15"/>
  <c r="XAX21" i="15"/>
  <c r="XAY21" i="15"/>
  <c r="XAZ21" i="15"/>
  <c r="XBA21" i="15"/>
  <c r="XBB21" i="15"/>
  <c r="XBC21" i="15"/>
  <c r="XBD21" i="15"/>
  <c r="XBE21" i="15"/>
  <c r="XBF21" i="15"/>
  <c r="XBG21" i="15"/>
  <c r="XBH21" i="15"/>
  <c r="XBI21" i="15"/>
  <c r="XBJ21" i="15"/>
  <c r="XBK21" i="15"/>
  <c r="XBL21" i="15"/>
  <c r="XBM21" i="15"/>
  <c r="XBN21" i="15"/>
  <c r="XBO21" i="15"/>
  <c r="XBP21" i="15"/>
  <c r="XBQ21" i="15"/>
  <c r="XBR21" i="15"/>
  <c r="XBS21" i="15"/>
  <c r="XBT21" i="15"/>
  <c r="XBU21" i="15"/>
  <c r="XBV21" i="15"/>
  <c r="XBW21" i="15"/>
  <c r="XBX21" i="15"/>
  <c r="XBY21" i="15"/>
  <c r="XBZ21" i="15"/>
  <c r="XCA21" i="15"/>
  <c r="XCB21" i="15"/>
  <c r="XCC21" i="15"/>
  <c r="XCD21" i="15"/>
  <c r="XCE21" i="15"/>
  <c r="XCF21" i="15"/>
  <c r="XCG21" i="15"/>
  <c r="XCH21" i="15"/>
  <c r="XCI21" i="15"/>
  <c r="XCJ21" i="15"/>
  <c r="XCK21" i="15"/>
  <c r="XCL21" i="15"/>
  <c r="XCM21" i="15"/>
  <c r="XCN21" i="15"/>
  <c r="XCO21" i="15"/>
  <c r="XCP21" i="15"/>
  <c r="XCQ21" i="15"/>
  <c r="XCR21" i="15"/>
  <c r="XCS21" i="15"/>
  <c r="XCT21" i="15"/>
  <c r="XCU21" i="15"/>
  <c r="XCV21" i="15"/>
  <c r="XCW21" i="15"/>
  <c r="XCX21" i="15"/>
  <c r="XCY21" i="15"/>
  <c r="XCZ21" i="15"/>
  <c r="XDA21" i="15"/>
  <c r="XDB21" i="15"/>
  <c r="XDC21" i="15"/>
  <c r="XDD21" i="15"/>
  <c r="XDE21" i="15"/>
  <c r="XDF21" i="15"/>
  <c r="XDG21" i="15"/>
  <c r="XDH21" i="15"/>
  <c r="XDI21" i="15"/>
  <c r="XDJ21" i="15"/>
  <c r="XDK21" i="15"/>
  <c r="XDL21" i="15"/>
  <c r="XDM21" i="15"/>
  <c r="XDN21" i="15"/>
  <c r="XDO21" i="15"/>
  <c r="XDP21" i="15"/>
  <c r="XDQ21" i="15"/>
  <c r="XDR21" i="15"/>
  <c r="XDS21" i="15"/>
  <c r="XDT21" i="15"/>
  <c r="XDU21" i="15"/>
  <c r="XDV21" i="15"/>
  <c r="XDW21" i="15"/>
  <c r="XDX21" i="15"/>
  <c r="XDY21" i="15"/>
  <c r="XDZ21" i="15"/>
  <c r="XEA21" i="15"/>
  <c r="XEB21" i="15"/>
  <c r="XEC21" i="15"/>
  <c r="XED21" i="15"/>
  <c r="XEE21" i="15"/>
  <c r="XEF21" i="15"/>
  <c r="XEG21" i="15"/>
  <c r="XEH21" i="15"/>
  <c r="XEI21" i="15"/>
  <c r="XEJ21" i="15"/>
  <c r="XEK21" i="15"/>
  <c r="XEL21" i="15"/>
  <c r="XEM21" i="15"/>
  <c r="XEN21" i="15"/>
  <c r="XEO21" i="15"/>
  <c r="XEP21" i="15"/>
  <c r="XEQ21" i="15"/>
  <c r="XER21" i="15"/>
  <c r="XES21" i="15"/>
  <c r="XET21" i="15"/>
  <c r="XEU21" i="15"/>
  <c r="XEV21" i="15"/>
  <c r="XEW21" i="15"/>
  <c r="XEX21" i="15"/>
  <c r="XEY21" i="15"/>
  <c r="XEZ21" i="15"/>
  <c r="XFA21" i="15"/>
  <c r="XFB21" i="15"/>
  <c r="XFC21" i="15"/>
  <c r="XFD21" i="15"/>
  <c r="H2" i="15"/>
  <c r="H2" i="31" s="1"/>
  <c r="G36" i="13"/>
  <c r="F512" i="31" l="1"/>
  <c r="F395" i="31"/>
  <c r="K8" i="15"/>
  <c r="K5" i="31" s="1"/>
  <c r="F387" i="31"/>
  <c r="F446" i="31"/>
  <c r="F445" i="31"/>
  <c r="F530" i="31"/>
  <c r="F588" i="31"/>
  <c r="F522" i="31"/>
  <c r="F596" i="31"/>
  <c r="F461" i="31"/>
  <c r="F453" i="31"/>
  <c r="F580" i="31"/>
  <c r="F581" i="31"/>
  <c r="F647" i="31"/>
  <c r="F646" i="31"/>
  <c r="G479" i="31"/>
  <c r="E320" i="31"/>
  <c r="E312" i="31"/>
  <c r="E261" i="31"/>
  <c r="E253" i="31"/>
  <c r="E354" i="31"/>
  <c r="E55" i="31"/>
  <c r="E175" i="31"/>
  <c r="E114" i="31"/>
  <c r="E295" i="31"/>
  <c r="E234" i="31"/>
  <c r="E60" i="31"/>
  <c r="E147" i="13"/>
  <c r="E146" i="13"/>
  <c r="E143" i="13"/>
  <c r="E142" i="13"/>
  <c r="E67" i="13"/>
  <c r="E66" i="13"/>
  <c r="E63" i="13"/>
  <c r="E62" i="13"/>
  <c r="F528" i="31" l="1"/>
  <c r="F525" i="31"/>
  <c r="F554" i="31" s="1"/>
  <c r="F459" i="31"/>
  <c r="F456" i="31"/>
  <c r="F485" i="31" s="1"/>
  <c r="F393" i="31"/>
  <c r="F390" i="31"/>
  <c r="F419" i="31" s="1"/>
  <c r="F594" i="31"/>
  <c r="F600" i="31" s="1"/>
  <c r="F607" i="31" s="1"/>
  <c r="F591" i="31"/>
  <c r="F620" i="31" s="1"/>
  <c r="E567" i="31"/>
  <c r="E573" i="31"/>
  <c r="E645" i="31"/>
  <c r="E579" i="31"/>
  <c r="E633" i="31"/>
  <c r="E639" i="31"/>
  <c r="E611" i="31"/>
  <c r="E605" i="31"/>
  <c r="E569" i="31"/>
  <c r="E575" i="31"/>
  <c r="E593" i="31"/>
  <c r="E599" i="31"/>
  <c r="E644" i="31"/>
  <c r="E494" i="31"/>
  <c r="E629" i="31"/>
  <c r="E563" i="31"/>
  <c r="E635" i="31"/>
  <c r="E641" i="31"/>
  <c r="E533" i="31"/>
  <c r="E578" i="31" s="1"/>
  <c r="E527" i="31"/>
  <c r="E522" i="31"/>
  <c r="E588" i="31"/>
  <c r="E596" i="31"/>
  <c r="E530" i="31"/>
  <c r="E545" i="31"/>
  <c r="E539" i="31"/>
  <c r="E141" i="31"/>
  <c r="E133" i="31"/>
  <c r="E200" i="31"/>
  <c r="E192" i="31"/>
  <c r="E258" i="31"/>
  <c r="E264" i="31"/>
  <c r="E197" i="31"/>
  <c r="E203" i="31"/>
  <c r="E215" i="31"/>
  <c r="E209" i="31"/>
  <c r="E305" i="31"/>
  <c r="E299" i="31"/>
  <c r="E317" i="31"/>
  <c r="E323" i="31"/>
  <c r="E150" i="31"/>
  <c r="E156" i="31"/>
  <c r="E329" i="31"/>
  <c r="E335" i="31"/>
  <c r="E179" i="31"/>
  <c r="E185" i="31"/>
  <c r="E181" i="31"/>
  <c r="E187" i="31"/>
  <c r="E374" i="31"/>
  <c r="E301" i="31"/>
  <c r="E307" i="31"/>
  <c r="E375" i="31"/>
  <c r="E238" i="31"/>
  <c r="E244" i="31"/>
  <c r="E80" i="31"/>
  <c r="E72" i="31"/>
  <c r="E21" i="31"/>
  <c r="E13" i="31"/>
  <c r="E379" i="31"/>
  <c r="E246" i="31"/>
  <c r="E240" i="31"/>
  <c r="E380" i="31"/>
  <c r="E144" i="31"/>
  <c r="E138" i="31"/>
  <c r="E366" i="31"/>
  <c r="E360" i="31"/>
  <c r="F320" i="31"/>
  <c r="F80" i="31"/>
  <c r="F312" i="31"/>
  <c r="F72" i="31"/>
  <c r="F261" i="31"/>
  <c r="F253" i="31"/>
  <c r="F200" i="31"/>
  <c r="F192" i="31"/>
  <c r="F198" i="31" s="1"/>
  <c r="F141" i="31"/>
  <c r="F21" i="31"/>
  <c r="F133" i="31"/>
  <c r="F139" i="31" s="1"/>
  <c r="F13" i="31"/>
  <c r="F19" i="31" s="1"/>
  <c r="E364" i="31"/>
  <c r="E358" i="31"/>
  <c r="E276" i="31"/>
  <c r="E270" i="31"/>
  <c r="E428" i="31"/>
  <c r="F613" i="31" l="1"/>
  <c r="F396" i="31"/>
  <c r="F399" i="31"/>
  <c r="F407" i="31" s="1"/>
  <c r="F597" i="31"/>
  <c r="F602" i="31" s="1"/>
  <c r="F462" i="31"/>
  <c r="F467" i="31" s="1"/>
  <c r="F465" i="31"/>
  <c r="F473" i="31" s="1"/>
  <c r="F478" i="31" s="1"/>
  <c r="F531" i="31"/>
  <c r="F534" i="31"/>
  <c r="F542" i="31" s="1"/>
  <c r="F547" i="31" s="1"/>
  <c r="F315" i="31"/>
  <c r="F344" i="31" s="1"/>
  <c r="F318" i="31"/>
  <c r="F324" i="31" s="1"/>
  <c r="F332" i="31" s="1"/>
  <c r="F259" i="31"/>
  <c r="F262" i="31" s="1"/>
  <c r="F278" i="31" s="1"/>
  <c r="F78" i="31"/>
  <c r="F84" i="31" s="1"/>
  <c r="F92" i="31" s="1"/>
  <c r="F97" i="31" s="1"/>
  <c r="F75" i="31"/>
  <c r="F201" i="31"/>
  <c r="F206" i="31" s="1"/>
  <c r="F142" i="31"/>
  <c r="F159" i="31" s="1"/>
  <c r="F16" i="31"/>
  <c r="F45" i="31" s="1"/>
  <c r="F22" i="31"/>
  <c r="F195" i="31"/>
  <c r="F224" i="31" s="1"/>
  <c r="F256" i="31"/>
  <c r="F285" i="31" s="1"/>
  <c r="F136" i="31"/>
  <c r="F165" i="31" s="1"/>
  <c r="F548" i="31" l="1"/>
  <c r="F550" i="31" s="1"/>
  <c r="F553" i="31" s="1"/>
  <c r="F536" i="31"/>
  <c r="F603" i="31"/>
  <c r="F623" i="31" s="1"/>
  <c r="F608" i="31"/>
  <c r="F609" i="31" s="1"/>
  <c r="F413" i="31"/>
  <c r="F488" i="31"/>
  <c r="F468" i="31"/>
  <c r="F472" i="31"/>
  <c r="F474" i="31" s="1"/>
  <c r="F401" i="31"/>
  <c r="F402" i="31" s="1"/>
  <c r="F412" i="31"/>
  <c r="F267" i="31"/>
  <c r="F272" i="31" s="1"/>
  <c r="F321" i="31"/>
  <c r="F326" i="31" s="1"/>
  <c r="F327" i="31" s="1"/>
  <c r="F265" i="31"/>
  <c r="F204" i="31"/>
  <c r="F212" i="31" s="1"/>
  <c r="F217" i="31" s="1"/>
  <c r="F81" i="31"/>
  <c r="F86" i="31" s="1"/>
  <c r="F87" i="31" s="1"/>
  <c r="F211" i="31"/>
  <c r="F218" i="31"/>
  <c r="F145" i="31"/>
  <c r="F153" i="31" s="1"/>
  <c r="F158" i="31" s="1"/>
  <c r="F161" i="31" s="1"/>
  <c r="F164" i="31" s="1"/>
  <c r="F152" i="31"/>
  <c r="F147" i="31"/>
  <c r="F32" i="31"/>
  <c r="F27" i="31"/>
  <c r="F25" i="31"/>
  <c r="F33" i="31" s="1"/>
  <c r="F104" i="31"/>
  <c r="F213" i="31" l="1"/>
  <c r="F222" i="31" s="1"/>
  <c r="F225" i="31" s="1"/>
  <c r="F229" i="31" s="1"/>
  <c r="F479" i="31"/>
  <c r="F481" i="31" s="1"/>
  <c r="F484" i="31" s="1"/>
  <c r="F154" i="31"/>
  <c r="F415" i="31"/>
  <c r="F418" i="31" s="1"/>
  <c r="F422" i="31"/>
  <c r="F406" i="31"/>
  <c r="F28" i="31"/>
  <c r="F34" i="31"/>
  <c r="F43" i="31" s="1"/>
  <c r="F618" i="31"/>
  <c r="F621" i="31" s="1"/>
  <c r="F624" i="31" s="1"/>
  <c r="F625" i="31" s="1"/>
  <c r="F614" i="31"/>
  <c r="F616" i="31" s="1"/>
  <c r="F537" i="31"/>
  <c r="F557" i="31" s="1"/>
  <c r="F541" i="31"/>
  <c r="F279" i="31"/>
  <c r="F281" i="31" s="1"/>
  <c r="F284" i="31" s="1"/>
  <c r="F337" i="31"/>
  <c r="F273" i="31"/>
  <c r="F274" i="31" s="1"/>
  <c r="F268" i="31"/>
  <c r="F288" i="31" s="1"/>
  <c r="F207" i="31"/>
  <c r="F227" i="31" s="1"/>
  <c r="F220" i="31"/>
  <c r="F223" i="31" s="1"/>
  <c r="F148" i="31"/>
  <c r="F168" i="31" s="1"/>
  <c r="F98" i="31"/>
  <c r="F100" i="31" s="1"/>
  <c r="F107" i="31"/>
  <c r="F91" i="31"/>
  <c r="F93" i="31" s="1"/>
  <c r="F38" i="31"/>
  <c r="F39" i="31"/>
  <c r="B4" i="28"/>
  <c r="A1" i="28"/>
  <c r="F543" i="31" l="1"/>
  <c r="F552" i="31" s="1"/>
  <c r="F555" i="31" s="1"/>
  <c r="F558" i="31" s="1"/>
  <c r="F559" i="31" s="1"/>
  <c r="F408" i="31"/>
  <c r="F417" i="31" s="1"/>
  <c r="F420" i="31" s="1"/>
  <c r="F423" i="31" s="1"/>
  <c r="F424" i="31" s="1"/>
  <c r="F483" i="31"/>
  <c r="F486" i="31" s="1"/>
  <c r="F489" i="31" s="1"/>
  <c r="F490" i="31" s="1"/>
  <c r="F505" i="31" s="1"/>
  <c r="F507" i="31" s="1"/>
  <c r="F515" i="31" s="1"/>
  <c r="F49" i="24" s="1"/>
  <c r="F41" i="31"/>
  <c r="F44" i="31" s="1"/>
  <c r="F619" i="31"/>
  <c r="F283" i="31"/>
  <c r="F286" i="31" s="1"/>
  <c r="F290" i="31" s="1"/>
  <c r="F291" i="31" s="1"/>
  <c r="F230" i="31"/>
  <c r="F239" i="31" s="1"/>
  <c r="F163" i="31"/>
  <c r="F166" i="31" s="1"/>
  <c r="F170" i="31" s="1"/>
  <c r="F171" i="31" s="1"/>
  <c r="F349" i="31"/>
  <c r="F331" i="31"/>
  <c r="F46" i="31"/>
  <c r="F50" i="31" s="1"/>
  <c r="F48" i="31"/>
  <c r="F640" i="31"/>
  <c r="F642" i="31" s="1"/>
  <c r="F650" i="31" s="1"/>
  <c r="F59" i="24" s="1"/>
  <c r="F634" i="31"/>
  <c r="F627" i="31"/>
  <c r="F574" i="31" l="1"/>
  <c r="F576" i="31" s="1"/>
  <c r="F584" i="31" s="1"/>
  <c r="F55" i="24" s="1"/>
  <c r="F568" i="31"/>
  <c r="F561" i="31"/>
  <c r="F492" i="31"/>
  <c r="F499" i="31"/>
  <c r="F426" i="31"/>
  <c r="F439" i="31"/>
  <c r="F441" i="31" s="1"/>
  <c r="F449" i="31" s="1"/>
  <c r="F45" i="24" s="1"/>
  <c r="F433" i="31"/>
  <c r="F338" i="31"/>
  <c r="F333" i="31"/>
  <c r="F342" i="31" s="1"/>
  <c r="F345" i="31" s="1"/>
  <c r="F347" i="31" s="1"/>
  <c r="F350" i="31" s="1"/>
  <c r="F352" i="31" s="1"/>
  <c r="F359" i="31" s="1"/>
  <c r="F365" i="31" s="1"/>
  <c r="F367" i="31" s="1"/>
  <c r="F37" i="24" s="1"/>
  <c r="F173" i="31"/>
  <c r="F186" i="31" s="1"/>
  <c r="F188" i="31" s="1"/>
  <c r="F23" i="24" s="1"/>
  <c r="F51" i="31"/>
  <c r="F300" i="31"/>
  <c r="F306" i="31"/>
  <c r="F308" i="31" s="1"/>
  <c r="F33" i="24" s="1"/>
  <c r="F293" i="31"/>
  <c r="F232" i="31"/>
  <c r="F245" i="31"/>
  <c r="F247" i="31" s="1"/>
  <c r="F27" i="24" s="1"/>
  <c r="E470" i="31"/>
  <c r="E476" i="31" s="1"/>
  <c r="E404" i="31"/>
  <c r="E398" i="31"/>
  <c r="E145" i="13"/>
  <c r="E141" i="13"/>
  <c r="F340" i="31" l="1"/>
  <c r="F343" i="31" s="1"/>
  <c r="F180" i="31"/>
  <c r="F53" i="31"/>
  <c r="F57" i="31" s="1"/>
  <c r="F62" i="31" s="1"/>
  <c r="E509" i="31"/>
  <c r="E458" i="31"/>
  <c r="E464" i="31"/>
  <c r="E506" i="31"/>
  <c r="E500" i="31"/>
  <c r="E510" i="31"/>
  <c r="E444" i="31"/>
  <c r="E504" i="31"/>
  <c r="E498" i="31"/>
  <c r="E378" i="31"/>
  <c r="E440" i="31"/>
  <c r="E434" i="31"/>
  <c r="E438" i="31"/>
  <c r="E432" i="31"/>
  <c r="E373" i="31"/>
  <c r="E392" i="31"/>
  <c r="E443" i="31" s="1"/>
  <c r="E410" i="31"/>
  <c r="F60" i="31" l="1"/>
  <c r="F63" i="31" s="1"/>
  <c r="F66" i="31"/>
  <c r="F68" i="31" s="1"/>
  <c r="F13" i="24" s="1"/>
  <c r="E126" i="31"/>
  <c r="E120" i="31"/>
  <c r="E67" i="31"/>
  <c r="E61" i="31"/>
  <c r="E30" i="31" l="1"/>
  <c r="E36" i="31" s="1"/>
  <c r="E89" i="31"/>
  <c r="E95" i="31"/>
  <c r="E65" i="13" l="1"/>
  <c r="E61" i="13"/>
  <c r="E24" i="31" l="1"/>
  <c r="E83" i="31"/>
  <c r="E77" i="31"/>
  <c r="E65" i="31"/>
  <c r="E59" i="31"/>
  <c r="E124" i="31"/>
  <c r="E118" i="31"/>
  <c r="J5" i="24" l="1"/>
  <c r="A1" i="24"/>
  <c r="H5" i="20" s="1"/>
  <c r="G11" i="21"/>
  <c r="E11" i="21"/>
  <c r="A1" i="21"/>
  <c r="H8" i="20" s="1"/>
  <c r="F8" i="20"/>
  <c r="G63" i="15"/>
  <c r="E63" i="15"/>
  <c r="G62" i="15"/>
  <c r="E62" i="15"/>
  <c r="G61" i="15"/>
  <c r="E61" i="15"/>
  <c r="I54" i="15"/>
  <c r="G54" i="15"/>
  <c r="F54" i="15"/>
  <c r="E54" i="15"/>
  <c r="I53" i="15"/>
  <c r="G53" i="15"/>
  <c r="F53" i="15"/>
  <c r="E53" i="15"/>
  <c r="I49" i="15"/>
  <c r="G49" i="15"/>
  <c r="F49" i="15"/>
  <c r="E49" i="15"/>
  <c r="I48" i="15"/>
  <c r="G48" i="15"/>
  <c r="F48" i="15"/>
  <c r="E48" i="15"/>
  <c r="I45" i="15"/>
  <c r="H45" i="15"/>
  <c r="G45" i="15"/>
  <c r="F45" i="15"/>
  <c r="E45" i="15"/>
  <c r="G44" i="15"/>
  <c r="F44" i="15"/>
  <c r="E44" i="15"/>
  <c r="I41" i="15"/>
  <c r="J42" i="15" s="1"/>
  <c r="J48" i="15" s="1"/>
  <c r="J50" i="15" s="1"/>
  <c r="G41" i="15"/>
  <c r="F41" i="15"/>
  <c r="E41" i="15"/>
  <c r="I34" i="15"/>
  <c r="H34" i="15"/>
  <c r="G34" i="15"/>
  <c r="E34" i="15"/>
  <c r="G33" i="15"/>
  <c r="F33" i="15"/>
  <c r="E33" i="15"/>
  <c r="I28" i="15"/>
  <c r="G28" i="15"/>
  <c r="F28" i="15"/>
  <c r="E28" i="15"/>
  <c r="G27" i="15"/>
  <c r="F27" i="15"/>
  <c r="E27" i="15"/>
  <c r="G26" i="15"/>
  <c r="F26" i="15"/>
  <c r="E26" i="15"/>
  <c r="G25" i="15"/>
  <c r="F25" i="15"/>
  <c r="E25" i="15"/>
  <c r="I19" i="15"/>
  <c r="G19" i="15"/>
  <c r="F19" i="15"/>
  <c r="E19" i="15"/>
  <c r="G18" i="15"/>
  <c r="E18" i="15"/>
  <c r="G15" i="15"/>
  <c r="F15" i="15"/>
  <c r="F16" i="15" s="1"/>
  <c r="F18" i="15" s="1"/>
  <c r="E15" i="15"/>
  <c r="I11" i="15"/>
  <c r="H11" i="15"/>
  <c r="E11" i="15"/>
  <c r="I5" i="15"/>
  <c r="H5" i="15"/>
  <c r="G5" i="15"/>
  <c r="F5" i="15"/>
  <c r="E5" i="15"/>
  <c r="E5" i="31" s="1"/>
  <c r="I4" i="15"/>
  <c r="I4" i="13" s="1"/>
  <c r="H4" i="15"/>
  <c r="H4" i="31" s="1"/>
  <c r="E4" i="15"/>
  <c r="E4" i="31" s="1"/>
  <c r="I3" i="15"/>
  <c r="I3" i="31" s="1"/>
  <c r="H3" i="15"/>
  <c r="H3" i="31" s="1"/>
  <c r="E3" i="15"/>
  <c r="E3" i="31" s="1"/>
  <c r="I2" i="15"/>
  <c r="I2" i="31" s="1"/>
  <c r="E2" i="15"/>
  <c r="A1" i="15"/>
  <c r="F5" i="20" s="1"/>
  <c r="A1" i="19"/>
  <c r="D8" i="20" s="1"/>
  <c r="A1" i="13"/>
  <c r="D5" i="20" s="1"/>
  <c r="A1" i="20"/>
  <c r="B8" i="20" s="1"/>
  <c r="A1" i="18"/>
  <c r="B5" i="20" s="1"/>
  <c r="I4" i="24"/>
  <c r="E4" i="13"/>
  <c r="H2" i="21"/>
  <c r="H3" i="19"/>
  <c r="J11" i="15"/>
  <c r="J12" i="15" s="1"/>
  <c r="J19" i="15" s="1"/>
  <c r="J20" i="15" s="1"/>
  <c r="J5" i="21"/>
  <c r="K11" i="15"/>
  <c r="K12" i="15" s="1"/>
  <c r="K5" i="21"/>
  <c r="J5" i="13"/>
  <c r="J5" i="19"/>
  <c r="H4" i="19"/>
  <c r="J5" i="15"/>
  <c r="H4" i="24"/>
  <c r="H3" i="24"/>
  <c r="E3" i="19"/>
  <c r="K5" i="15"/>
  <c r="H2" i="19"/>
  <c r="H2" i="24"/>
  <c r="E4" i="19" l="1"/>
  <c r="H4" i="21"/>
  <c r="I4" i="21"/>
  <c r="H3" i="21"/>
  <c r="E4" i="24"/>
  <c r="E3" i="21"/>
  <c r="E5" i="24"/>
  <c r="E5" i="13"/>
  <c r="I2" i="24"/>
  <c r="I3" i="21"/>
  <c r="J54" i="15"/>
  <c r="J564" i="31"/>
  <c r="J495" i="31"/>
  <c r="J630" i="31"/>
  <c r="J176" i="31"/>
  <c r="J296" i="31"/>
  <c r="J56" i="31"/>
  <c r="J115" i="31"/>
  <c r="J429" i="31"/>
  <c r="J235" i="31"/>
  <c r="J355" i="31"/>
  <c r="I3" i="24"/>
  <c r="I3" i="19"/>
  <c r="I4" i="19"/>
  <c r="I4" i="31"/>
  <c r="E4" i="21"/>
  <c r="E5" i="19"/>
  <c r="E5" i="21"/>
  <c r="I3" i="13"/>
  <c r="E2" i="13"/>
  <c r="E2" i="31"/>
  <c r="I2" i="13"/>
  <c r="I2" i="21"/>
  <c r="I2" i="19"/>
  <c r="K19" i="15"/>
  <c r="K28" i="15"/>
  <c r="J21" i="15"/>
  <c r="J2" i="31" s="1"/>
  <c r="J28" i="15"/>
  <c r="J29" i="15" s="1"/>
  <c r="E2" i="21"/>
  <c r="E2" i="24"/>
  <c r="K5" i="19"/>
  <c r="E3" i="24"/>
  <c r="E3" i="13"/>
  <c r="K5" i="24"/>
  <c r="E2" i="19"/>
  <c r="K5" i="13"/>
  <c r="L8" i="15"/>
  <c r="L5" i="31" l="1"/>
  <c r="J4" i="13"/>
  <c r="J4" i="31"/>
  <c r="J2" i="15"/>
  <c r="J4" i="24"/>
  <c r="J4" i="21"/>
  <c r="L5" i="15"/>
  <c r="L11" i="15"/>
  <c r="L12" i="15" s="1"/>
  <c r="L5" i="19"/>
  <c r="M8" i="15"/>
  <c r="M5" i="31" s="1"/>
  <c r="L5" i="21"/>
  <c r="L5" i="13"/>
  <c r="L5" i="24"/>
  <c r="J4" i="19"/>
  <c r="J4" i="15"/>
  <c r="J45" i="15" l="1"/>
  <c r="J46" i="15" s="1"/>
  <c r="J49" i="15" s="1"/>
  <c r="J2" i="19"/>
  <c r="J2" i="13"/>
  <c r="J27" i="15"/>
  <c r="J2" i="21"/>
  <c r="J2" i="24"/>
  <c r="J34" i="15"/>
  <c r="K20" i="15"/>
  <c r="K21" i="15" s="1"/>
  <c r="K2" i="31" s="1"/>
  <c r="M5" i="24"/>
  <c r="N8" i="15"/>
  <c r="N5" i="31" s="1"/>
  <c r="M5" i="15"/>
  <c r="M5" i="21"/>
  <c r="M5" i="13"/>
  <c r="M5" i="19"/>
  <c r="M11" i="15"/>
  <c r="M12" i="15" s="1"/>
  <c r="L19" i="15"/>
  <c r="L28" i="15"/>
  <c r="K45" i="15" l="1"/>
  <c r="K46" i="15" s="1"/>
  <c r="K49" i="15" s="1"/>
  <c r="K2" i="24"/>
  <c r="K2" i="19"/>
  <c r="K2" i="15"/>
  <c r="K34" i="15"/>
  <c r="K27" i="15"/>
  <c r="K29" i="15" s="1"/>
  <c r="K4" i="31" s="1"/>
  <c r="K2" i="21"/>
  <c r="K2" i="13"/>
  <c r="J36" i="15"/>
  <c r="J35" i="15"/>
  <c r="J41" i="15" s="1"/>
  <c r="K42" i="15" s="1"/>
  <c r="K48" i="15" s="1"/>
  <c r="K50" i="15" s="1"/>
  <c r="L20" i="15"/>
  <c r="L21" i="15" s="1"/>
  <c r="M19" i="15"/>
  <c r="M28" i="15"/>
  <c r="N5" i="19"/>
  <c r="N5" i="15"/>
  <c r="N5" i="13"/>
  <c r="N5" i="21"/>
  <c r="N5" i="24"/>
  <c r="N11" i="15"/>
  <c r="N12" i="15" s="1"/>
  <c r="O8" i="15"/>
  <c r="O5" i="31" s="1"/>
  <c r="L34" i="15" l="1"/>
  <c r="L36" i="15" s="1"/>
  <c r="L53" i="15" s="1"/>
  <c r="L55" i="15" s="1"/>
  <c r="L3" i="31" s="1"/>
  <c r="L2" i="31"/>
  <c r="K564" i="31"/>
  <c r="K495" i="31"/>
  <c r="K630" i="31"/>
  <c r="K176" i="31"/>
  <c r="K296" i="31"/>
  <c r="K56" i="31"/>
  <c r="K429" i="31"/>
  <c r="K235" i="31"/>
  <c r="K115" i="31"/>
  <c r="K355" i="31"/>
  <c r="J53" i="15"/>
  <c r="J55" i="15" s="1"/>
  <c r="L45" i="15"/>
  <c r="L46" i="15" s="1"/>
  <c r="L49" i="15" s="1"/>
  <c r="L2" i="13"/>
  <c r="K4" i="13"/>
  <c r="K4" i="19"/>
  <c r="K4" i="15"/>
  <c r="K4" i="24"/>
  <c r="K4" i="21"/>
  <c r="M20" i="15"/>
  <c r="M21" i="15" s="1"/>
  <c r="L2" i="19"/>
  <c r="L27" i="15"/>
  <c r="L29" i="15" s="1"/>
  <c r="L4" i="31" s="1"/>
  <c r="L2" i="21"/>
  <c r="L2" i="15"/>
  <c r="K54" i="15"/>
  <c r="K36" i="15"/>
  <c r="K53" i="15" s="1"/>
  <c r="K55" i="15" s="1"/>
  <c r="K3" i="31" s="1"/>
  <c r="K35" i="15"/>
  <c r="K41" i="15" s="1"/>
  <c r="L42" i="15" s="1"/>
  <c r="L48" i="15" s="1"/>
  <c r="L50" i="15" s="1"/>
  <c r="L2" i="24"/>
  <c r="O5" i="13"/>
  <c r="P8" i="15"/>
  <c r="P5" i="31" s="1"/>
  <c r="O11" i="15"/>
  <c r="O12" i="15" s="1"/>
  <c r="O5" i="24"/>
  <c r="O5" i="19"/>
  <c r="O5" i="21"/>
  <c r="O5" i="15"/>
  <c r="N28" i="15"/>
  <c r="N19" i="15"/>
  <c r="L35" i="15" l="1"/>
  <c r="L41" i="15" s="1"/>
  <c r="M42" i="15" s="1"/>
  <c r="M48" i="15" s="1"/>
  <c r="M50" i="15" s="1"/>
  <c r="M2" i="19"/>
  <c r="M2" i="31"/>
  <c r="L495" i="31"/>
  <c r="L630" i="31"/>
  <c r="L564" i="31"/>
  <c r="L176" i="31"/>
  <c r="L296" i="31"/>
  <c r="L56" i="31"/>
  <c r="L115" i="31"/>
  <c r="L235" i="31"/>
  <c r="L429" i="31"/>
  <c r="L355" i="31"/>
  <c r="J3" i="19"/>
  <c r="J3" i="31"/>
  <c r="J3" i="24"/>
  <c r="J3" i="13"/>
  <c r="J3" i="21"/>
  <c r="J3" i="15"/>
  <c r="L54" i="15"/>
  <c r="N20" i="15"/>
  <c r="N21" i="15" s="1"/>
  <c r="M2" i="13"/>
  <c r="M2" i="15"/>
  <c r="K3" i="15"/>
  <c r="K3" i="24"/>
  <c r="K3" i="19"/>
  <c r="K3" i="21"/>
  <c r="K3" i="13"/>
  <c r="M45" i="15"/>
  <c r="M46" i="15" s="1"/>
  <c r="M49" i="15" s="1"/>
  <c r="M27" i="15"/>
  <c r="M29" i="15" s="1"/>
  <c r="M4" i="31" s="1"/>
  <c r="M34" i="15"/>
  <c r="M2" i="21"/>
  <c r="M2" i="24"/>
  <c r="L4" i="19"/>
  <c r="L4" i="13"/>
  <c r="L4" i="21"/>
  <c r="L4" i="24"/>
  <c r="L4" i="15"/>
  <c r="O28" i="15"/>
  <c r="O19" i="15"/>
  <c r="P5" i="15"/>
  <c r="P5" i="24"/>
  <c r="Q8" i="15"/>
  <c r="Q5" i="31" s="1"/>
  <c r="P5" i="19"/>
  <c r="P5" i="21"/>
  <c r="P5" i="13"/>
  <c r="P11" i="15"/>
  <c r="P12" i="15" s="1"/>
  <c r="L3" i="19"/>
  <c r="L3" i="24"/>
  <c r="L3" i="13"/>
  <c r="L3" i="21"/>
  <c r="L3" i="15"/>
  <c r="N2" i="19" l="1"/>
  <c r="N2" i="31"/>
  <c r="M630" i="31"/>
  <c r="M495" i="31"/>
  <c r="M564" i="31"/>
  <c r="M296" i="31"/>
  <c r="M56" i="31"/>
  <c r="M355" i="31"/>
  <c r="M429" i="31"/>
  <c r="M235" i="31"/>
  <c r="M115" i="31"/>
  <c r="M176" i="31"/>
  <c r="N2" i="21"/>
  <c r="N27" i="15"/>
  <c r="N29" i="15" s="1"/>
  <c r="N4" i="31" s="1"/>
  <c r="O20" i="15"/>
  <c r="O21" i="15" s="1"/>
  <c r="N2" i="15"/>
  <c r="N45" i="15"/>
  <c r="N46" i="15" s="1"/>
  <c r="N49" i="15" s="1"/>
  <c r="N2" i="13"/>
  <c r="N34" i="15"/>
  <c r="N2" i="24"/>
  <c r="M36" i="15"/>
  <c r="M35" i="15"/>
  <c r="M41" i="15" s="1"/>
  <c r="N42" i="15" s="1"/>
  <c r="N48" i="15" s="1"/>
  <c r="N50" i="15" s="1"/>
  <c r="M4" i="15"/>
  <c r="M4" i="13"/>
  <c r="M4" i="24"/>
  <c r="M4" i="21"/>
  <c r="M4" i="19"/>
  <c r="Q5" i="15"/>
  <c r="Q5" i="21"/>
  <c r="Q5" i="13"/>
  <c r="R8" i="15"/>
  <c r="Q5" i="19"/>
  <c r="Q5" i="24"/>
  <c r="Q11" i="15"/>
  <c r="Q12" i="15" s="1"/>
  <c r="P28" i="15"/>
  <c r="P19" i="15"/>
  <c r="M54" i="15"/>
  <c r="O2" i="19" l="1"/>
  <c r="O2" i="31"/>
  <c r="N630" i="31"/>
  <c r="N564" i="31"/>
  <c r="N495" i="31"/>
  <c r="N56" i="31"/>
  <c r="N429" i="31"/>
  <c r="N235" i="31"/>
  <c r="N115" i="31"/>
  <c r="N355" i="31"/>
  <c r="N176" i="31"/>
  <c r="N296" i="31"/>
  <c r="S8" i="15"/>
  <c r="S5" i="31" s="1"/>
  <c r="R5" i="31"/>
  <c r="S5" i="15"/>
  <c r="M53" i="15"/>
  <c r="M55" i="15" s="1"/>
  <c r="O2" i="24"/>
  <c r="N36" i="15"/>
  <c r="N53" i="15" s="1"/>
  <c r="N35" i="15"/>
  <c r="N41" i="15" s="1"/>
  <c r="O42" i="15" s="1"/>
  <c r="O48" i="15" s="1"/>
  <c r="O50" i="15" s="1"/>
  <c r="O2" i="21"/>
  <c r="P20" i="15"/>
  <c r="P21" i="15" s="1"/>
  <c r="O27" i="15"/>
  <c r="O29" i="15" s="1"/>
  <c r="O4" i="31" s="1"/>
  <c r="O2" i="15"/>
  <c r="O45" i="15"/>
  <c r="O46" i="15" s="1"/>
  <c r="O49" i="15" s="1"/>
  <c r="O34" i="15"/>
  <c r="O35" i="15" s="1"/>
  <c r="O41" i="15" s="1"/>
  <c r="P42" i="15" s="1"/>
  <c r="O2" i="13"/>
  <c r="N4" i="24"/>
  <c r="N4" i="21"/>
  <c r="N4" i="19"/>
  <c r="N4" i="15"/>
  <c r="N4" i="13"/>
  <c r="R5" i="19"/>
  <c r="R5" i="21"/>
  <c r="R5" i="15"/>
  <c r="R11" i="15"/>
  <c r="R12" i="15" s="1"/>
  <c r="R5" i="24"/>
  <c r="R5" i="13"/>
  <c r="Q19" i="15"/>
  <c r="Q28" i="15"/>
  <c r="N54" i="15"/>
  <c r="T8" i="15" l="1"/>
  <c r="T5" i="31" s="1"/>
  <c r="O564" i="31"/>
  <c r="O630" i="31"/>
  <c r="O495" i="31"/>
  <c r="O429" i="31"/>
  <c r="O235" i="31"/>
  <c r="O115" i="31"/>
  <c r="O355" i="31"/>
  <c r="O56" i="31"/>
  <c r="O176" i="31"/>
  <c r="O296" i="31"/>
  <c r="M3" i="15"/>
  <c r="M3" i="31"/>
  <c r="S11" i="15"/>
  <c r="S12" i="15" s="1"/>
  <c r="S19" i="15" s="1"/>
  <c r="S5" i="19"/>
  <c r="P2" i="21"/>
  <c r="P2" i="31"/>
  <c r="S5" i="13"/>
  <c r="M3" i="24"/>
  <c r="M3" i="13"/>
  <c r="M3" i="19"/>
  <c r="M3" i="21"/>
  <c r="T5" i="13"/>
  <c r="N55" i="15"/>
  <c r="O36" i="15"/>
  <c r="P2" i="24"/>
  <c r="O4" i="24"/>
  <c r="O4" i="15"/>
  <c r="O4" i="13"/>
  <c r="P27" i="15"/>
  <c r="P29" i="15" s="1"/>
  <c r="P4" i="31" s="1"/>
  <c r="P2" i="13"/>
  <c r="P45" i="15"/>
  <c r="P46" i="15" s="1"/>
  <c r="P49" i="15" s="1"/>
  <c r="P34" i="15"/>
  <c r="P36" i="15" s="1"/>
  <c r="P53" i="15" s="1"/>
  <c r="Q20" i="15"/>
  <c r="Q21" i="15" s="1"/>
  <c r="P2" i="19"/>
  <c r="P2" i="15"/>
  <c r="O4" i="19"/>
  <c r="O4" i="21"/>
  <c r="R28" i="15"/>
  <c r="R19" i="15"/>
  <c r="O54" i="15"/>
  <c r="P48" i="15"/>
  <c r="P50" i="15" s="1"/>
  <c r="S28" i="15" l="1"/>
  <c r="T5" i="15"/>
  <c r="U8" i="15"/>
  <c r="U5" i="31" s="1"/>
  <c r="T11" i="15"/>
  <c r="T12" i="15" s="1"/>
  <c r="T19" i="15" s="1"/>
  <c r="T5" i="19"/>
  <c r="N3" i="13"/>
  <c r="N3" i="31"/>
  <c r="Q2" i="19"/>
  <c r="Q2" i="31"/>
  <c r="P495" i="31"/>
  <c r="P564" i="31"/>
  <c r="P630" i="31"/>
  <c r="P355" i="31"/>
  <c r="P56" i="31"/>
  <c r="P115" i="31"/>
  <c r="P176" i="31"/>
  <c r="P296" i="31"/>
  <c r="P429" i="31"/>
  <c r="P235" i="31"/>
  <c r="U11" i="15"/>
  <c r="U12" i="15" s="1"/>
  <c r="R20" i="15"/>
  <c r="R21" i="15" s="1"/>
  <c r="P35" i="15"/>
  <c r="P41" i="15" s="1"/>
  <c r="Q42" i="15" s="1"/>
  <c r="Q48" i="15" s="1"/>
  <c r="Q50" i="15" s="1"/>
  <c r="O53" i="15"/>
  <c r="O55" i="15" s="1"/>
  <c r="T28" i="15"/>
  <c r="Q2" i="13"/>
  <c r="Q45" i="15"/>
  <c r="Q2" i="21"/>
  <c r="N3" i="24"/>
  <c r="Q2" i="24"/>
  <c r="N3" i="15"/>
  <c r="Q34" i="15"/>
  <c r="Q36" i="15" s="1"/>
  <c r="Q53" i="15" s="1"/>
  <c r="Q27" i="15"/>
  <c r="Q29" i="15" s="1"/>
  <c r="N3" i="21"/>
  <c r="N3" i="19"/>
  <c r="Q2" i="15"/>
  <c r="P4" i="19"/>
  <c r="P4" i="13"/>
  <c r="P4" i="15"/>
  <c r="P4" i="21"/>
  <c r="P4" i="24"/>
  <c r="P54" i="15"/>
  <c r="P55" i="15" s="1"/>
  <c r="P3" i="31" s="1"/>
  <c r="U5" i="15" l="1"/>
  <c r="V8" i="15"/>
  <c r="U5" i="19"/>
  <c r="U5" i="13"/>
  <c r="O3" i="15"/>
  <c r="O3" i="31"/>
  <c r="Q4" i="24"/>
  <c r="Q4" i="31"/>
  <c r="Q495" i="31"/>
  <c r="Q564" i="31"/>
  <c r="Q630" i="31"/>
  <c r="Q176" i="31"/>
  <c r="Q296" i="31"/>
  <c r="Q56" i="31"/>
  <c r="Q429" i="31"/>
  <c r="Q235" i="31"/>
  <c r="Q115" i="31"/>
  <c r="Q355" i="31"/>
  <c r="R2" i="24"/>
  <c r="R2" i="31"/>
  <c r="V5" i="31"/>
  <c r="F9" i="15"/>
  <c r="F61" i="15" s="1"/>
  <c r="O3" i="19"/>
  <c r="O3" i="24"/>
  <c r="O3" i="21"/>
  <c r="O3" i="13"/>
  <c r="V5" i="15"/>
  <c r="V11" i="15"/>
  <c r="V12" i="15" s="1"/>
  <c r="H12" i="15" s="1"/>
  <c r="V5" i="13"/>
  <c r="V5" i="19"/>
  <c r="Q46" i="15"/>
  <c r="Q49" i="15" s="1"/>
  <c r="S20" i="15"/>
  <c r="S21" i="15" s="1"/>
  <c r="U28" i="15"/>
  <c r="U19" i="15"/>
  <c r="Q35" i="15"/>
  <c r="Q41" i="15" s="1"/>
  <c r="R42" i="15" s="1"/>
  <c r="R27" i="15"/>
  <c r="R29" i="15" s="1"/>
  <c r="R4" i="31" s="1"/>
  <c r="R2" i="15"/>
  <c r="R2" i="21"/>
  <c r="R2" i="19"/>
  <c r="R34" i="15"/>
  <c r="R36" i="15" s="1"/>
  <c r="R45" i="15"/>
  <c r="R46" i="15" s="1"/>
  <c r="R49" i="15" s="1"/>
  <c r="R2" i="13"/>
  <c r="Q4" i="21"/>
  <c r="Q4" i="15"/>
  <c r="Q4" i="19"/>
  <c r="Q4" i="13"/>
  <c r="Q54" i="15"/>
  <c r="Q55" i="15" s="1"/>
  <c r="P3" i="13"/>
  <c r="P3" i="19"/>
  <c r="P3" i="24"/>
  <c r="P3" i="21"/>
  <c r="P3" i="15"/>
  <c r="T20" i="15" l="1"/>
  <c r="T21" i="15" s="1"/>
  <c r="T2" i="31" s="1"/>
  <c r="S2" i="31"/>
  <c r="Q3" i="24"/>
  <c r="Q3" i="31"/>
  <c r="H19" i="15"/>
  <c r="H28" i="15"/>
  <c r="S2" i="15"/>
  <c r="S2" i="13"/>
  <c r="S34" i="15"/>
  <c r="S2" i="19"/>
  <c r="S27" i="15"/>
  <c r="S29" i="15" s="1"/>
  <c r="S4" i="31" s="1"/>
  <c r="S45" i="15"/>
  <c r="V19" i="15"/>
  <c r="V28" i="15"/>
  <c r="R48" i="15"/>
  <c r="R50" i="15" s="1"/>
  <c r="R35" i="15"/>
  <c r="R53" i="15"/>
  <c r="R4" i="15"/>
  <c r="R4" i="21"/>
  <c r="R4" i="19"/>
  <c r="R4" i="24"/>
  <c r="R4" i="13"/>
  <c r="Q3" i="13"/>
  <c r="Q3" i="15"/>
  <c r="Q3" i="19"/>
  <c r="Q3" i="21"/>
  <c r="T27" i="15" l="1"/>
  <c r="T29" i="15" s="1"/>
  <c r="T4" i="19" s="1"/>
  <c r="T2" i="13"/>
  <c r="T2" i="19"/>
  <c r="U20" i="15"/>
  <c r="U21" i="15" s="1"/>
  <c r="U2" i="31" s="1"/>
  <c r="T45" i="15"/>
  <c r="R564" i="31"/>
  <c r="R495" i="31"/>
  <c r="R630" i="31"/>
  <c r="R176" i="31"/>
  <c r="R296" i="31"/>
  <c r="R115" i="31"/>
  <c r="R56" i="31"/>
  <c r="R429" i="31"/>
  <c r="R235" i="31"/>
  <c r="R355" i="31"/>
  <c r="T46" i="15"/>
  <c r="T49" i="15" s="1"/>
  <c r="T34" i="15"/>
  <c r="T36" i="15" s="1"/>
  <c r="T53" i="15" s="1"/>
  <c r="T2" i="15"/>
  <c r="R54" i="15"/>
  <c r="R55" i="15" s="1"/>
  <c r="S36" i="15"/>
  <c r="S35" i="15"/>
  <c r="S41" i="15" s="1"/>
  <c r="T42" i="15" s="1"/>
  <c r="T48" i="15" s="1"/>
  <c r="S4" i="15"/>
  <c r="S4" i="13"/>
  <c r="S4" i="19"/>
  <c r="S46" i="15"/>
  <c r="R41" i="15"/>
  <c r="S42" i="15" s="1"/>
  <c r="U34" i="15" l="1"/>
  <c r="T35" i="15"/>
  <c r="T41" i="15" s="1"/>
  <c r="U42" i="15" s="1"/>
  <c r="U48" i="15" s="1"/>
  <c r="U2" i="15"/>
  <c r="U2" i="19"/>
  <c r="V20" i="15"/>
  <c r="V21" i="15" s="1"/>
  <c r="V2" i="31" s="1"/>
  <c r="U27" i="15"/>
  <c r="U29" i="15" s="1"/>
  <c r="U4" i="31" s="1"/>
  <c r="U2" i="13"/>
  <c r="U45" i="15"/>
  <c r="U46" i="15" s="1"/>
  <c r="U49" i="15" s="1"/>
  <c r="R3" i="15"/>
  <c r="R3" i="31"/>
  <c r="T4" i="13"/>
  <c r="T4" i="31"/>
  <c r="T4" i="15"/>
  <c r="S49" i="15"/>
  <c r="S48" i="15"/>
  <c r="S50" i="15" s="1"/>
  <c r="U36" i="15"/>
  <c r="U53" i="15" s="1"/>
  <c r="U35" i="15"/>
  <c r="S53" i="15"/>
  <c r="R3" i="13"/>
  <c r="R3" i="19"/>
  <c r="R3" i="21"/>
  <c r="R3" i="24"/>
  <c r="V45" i="15" l="1"/>
  <c r="V34" i="15"/>
  <c r="V35" i="15" s="1"/>
  <c r="V41" i="15" s="1"/>
  <c r="V2" i="15"/>
  <c r="V46" i="15"/>
  <c r="V49" i="15" s="1"/>
  <c r="V2" i="19"/>
  <c r="V2" i="13"/>
  <c r="V27" i="15"/>
  <c r="V29" i="15" s="1"/>
  <c r="V4" i="31" s="1"/>
  <c r="U4" i="15"/>
  <c r="S564" i="31"/>
  <c r="S495" i="31"/>
  <c r="S630" i="31"/>
  <c r="S176" i="31"/>
  <c r="S56" i="31"/>
  <c r="S296" i="31"/>
  <c r="S429" i="31"/>
  <c r="S235" i="31"/>
  <c r="S115" i="31"/>
  <c r="S355" i="31"/>
  <c r="U4" i="19"/>
  <c r="U4" i="13"/>
  <c r="T50" i="15"/>
  <c r="S54" i="15"/>
  <c r="S55" i="15" s="1"/>
  <c r="S3" i="31" s="1"/>
  <c r="U41" i="15"/>
  <c r="V42" i="15" s="1"/>
  <c r="V36" i="15" l="1"/>
  <c r="H35" i="15"/>
  <c r="H41" i="15" s="1"/>
  <c r="H46" i="15"/>
  <c r="H49" i="15" s="1"/>
  <c r="V4" i="13"/>
  <c r="V4" i="15"/>
  <c r="T495" i="31"/>
  <c r="T630" i="31"/>
  <c r="T564" i="31"/>
  <c r="T176" i="31"/>
  <c r="T296" i="31"/>
  <c r="T115" i="31"/>
  <c r="T56" i="31"/>
  <c r="T235" i="31"/>
  <c r="T429" i="31"/>
  <c r="T355" i="31"/>
  <c r="V4" i="19"/>
  <c r="U50" i="15"/>
  <c r="T54" i="15"/>
  <c r="T55" i="15" s="1"/>
  <c r="V48" i="15"/>
  <c r="H42" i="15"/>
  <c r="H48" i="15" s="1"/>
  <c r="S3" i="15"/>
  <c r="S3" i="13"/>
  <c r="S3" i="19"/>
  <c r="V53" i="15"/>
  <c r="F37" i="15"/>
  <c r="F62" i="15" s="1"/>
  <c r="H36" i="15"/>
  <c r="H53" i="15" s="1"/>
  <c r="U54" i="15" l="1"/>
  <c r="U55" i="15" s="1"/>
  <c r="U3" i="13" s="1"/>
  <c r="U630" i="31"/>
  <c r="U495" i="31"/>
  <c r="U564" i="31"/>
  <c r="U296" i="31"/>
  <c r="U56" i="31"/>
  <c r="U115" i="31"/>
  <c r="U355" i="31"/>
  <c r="U429" i="31"/>
  <c r="U235" i="31"/>
  <c r="U176" i="31"/>
  <c r="T3" i="15"/>
  <c r="T3" i="31"/>
  <c r="T3" i="13"/>
  <c r="T3" i="19"/>
  <c r="V50" i="15"/>
  <c r="U3" i="19" l="1"/>
  <c r="V54" i="15"/>
  <c r="V55" i="15" s="1"/>
  <c r="V3" i="31" s="1"/>
  <c r="V630" i="31"/>
  <c r="V564" i="31"/>
  <c r="V495" i="31"/>
  <c r="V56" i="31"/>
  <c r="V429" i="31"/>
  <c r="V235" i="31"/>
  <c r="V115" i="31"/>
  <c r="V355" i="31"/>
  <c r="V176" i="31"/>
  <c r="V296" i="31"/>
  <c r="U3" i="15"/>
  <c r="U3" i="31"/>
  <c r="F51" i="15"/>
  <c r="F63" i="15" s="1"/>
  <c r="F64" i="15" s="1"/>
  <c r="F11" i="21" s="1"/>
  <c r="H50" i="15"/>
  <c r="V3" i="13" l="1"/>
  <c r="V3" i="15"/>
  <c r="V3" i="19"/>
  <c r="H564" i="31"/>
  <c r="F565" i="31" s="1"/>
  <c r="F570" i="31" s="1"/>
  <c r="F571" i="31" s="1"/>
  <c r="F583" i="31" s="1"/>
  <c r="F53" i="24" s="1"/>
  <c r="H495" i="31"/>
  <c r="F496" i="31" s="1"/>
  <c r="F501" i="31" s="1"/>
  <c r="F502" i="31" s="1"/>
  <c r="F514" i="31" s="1"/>
  <c r="H630" i="31"/>
  <c r="F631" i="31" s="1"/>
  <c r="F636" i="31" s="1"/>
  <c r="F637" i="31" s="1"/>
  <c r="F649" i="31" s="1"/>
  <c r="F57" i="24" s="1"/>
  <c r="H355" i="31"/>
  <c r="F356" i="31" s="1"/>
  <c r="F361" i="31" s="1"/>
  <c r="F362" i="31" s="1"/>
  <c r="F35" i="24" s="1"/>
  <c r="H115" i="31"/>
  <c r="H176" i="31"/>
  <c r="F177" i="31" s="1"/>
  <c r="H296" i="31"/>
  <c r="F297" i="31" s="1"/>
  <c r="F302" i="31" s="1"/>
  <c r="F303" i="31" s="1"/>
  <c r="F31" i="24" s="1"/>
  <c r="H56" i="31"/>
  <c r="F11" i="24" s="1"/>
  <c r="H429" i="31"/>
  <c r="F430" i="31" s="1"/>
  <c r="F435" i="31" s="1"/>
  <c r="F436" i="31" s="1"/>
  <c r="F448" i="31" s="1"/>
  <c r="H235" i="31"/>
  <c r="F236" i="31" s="1"/>
  <c r="F241" i="31" s="1"/>
  <c r="F242" i="31" s="1"/>
  <c r="F25" i="24" s="1"/>
  <c r="H54" i="15"/>
  <c r="F47" i="24" l="1"/>
  <c r="F43" i="24"/>
  <c r="F182" i="31"/>
  <c r="F183" i="31" s="1"/>
  <c r="F21" i="24" s="1"/>
  <c r="F103" i="31" l="1"/>
  <c r="F102" i="31"/>
  <c r="F105" i="31" s="1"/>
  <c r="F109" i="31" s="1"/>
  <c r="F110" i="31" s="1"/>
  <c r="F119" i="31" l="1"/>
  <c r="F112" i="31"/>
  <c r="F116" i="31" s="1"/>
  <c r="F121" i="31" s="1"/>
  <c r="F125" i="31"/>
  <c r="F127" i="31" s="1"/>
  <c r="F17" i="24" s="1"/>
  <c r="F122" i="31" l="1"/>
  <c r="F15" i="24" s="1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<sst xmlns="http://schemas.openxmlformats.org/spreadsheetml/2006/main" count="846" uniqueCount="272">
  <si>
    <t>Solution</t>
  </si>
  <si>
    <t>Company 1</t>
  </si>
  <si>
    <t>Company 2</t>
  </si>
  <si>
    <t>Company 3</t>
  </si>
  <si>
    <t>Fens Reservoir</t>
  </si>
  <si>
    <t>Thames Water</t>
  </si>
  <si>
    <t>Minworth</t>
  </si>
  <si>
    <t>United Utilities</t>
  </si>
  <si>
    <t>Severn Trent Sources</t>
  </si>
  <si>
    <t>SESRO</t>
  </si>
  <si>
    <t>Southern Water</t>
  </si>
  <si>
    <t>North West Transfer</t>
  </si>
  <si>
    <t>South West Water</t>
  </si>
  <si>
    <t>Wessex Water</t>
  </si>
  <si>
    <t>Bristol Water</t>
  </si>
  <si>
    <t>Portsmouth Water</t>
  </si>
  <si>
    <t>Yorkshire Water</t>
  </si>
  <si>
    <t>Workbook title:</t>
  </si>
  <si>
    <t>Strategic regional water resources reconciliation model</t>
  </si>
  <si>
    <t>Filename:</t>
  </si>
  <si>
    <t>Date:</t>
  </si>
  <si>
    <t>Author:</t>
  </si>
  <si>
    <t>Ofwat</t>
  </si>
  <si>
    <t>Author contact information:</t>
  </si>
  <si>
    <t>PR19Reconciliationrulebook@ofwat.gov.uk</t>
  </si>
  <si>
    <t>Summary of workbook:</t>
  </si>
  <si>
    <t>This model reconciles revenue allowances for the strategic regional water resource options.</t>
  </si>
  <si>
    <t>The reconciliation accounts for the extent of progression of strategic options through the gated approval process.</t>
  </si>
  <si>
    <t>Known limitations:</t>
  </si>
  <si>
    <t>1. This model is subject to consultation and consequently may be subject to further changes.</t>
  </si>
  <si>
    <t>Feedback:</t>
  </si>
  <si>
    <t>We would welcome feedback on this workbook. Please send any feedback to the following email address:</t>
  </si>
  <si>
    <t>END OF SHEET</t>
  </si>
  <si>
    <t>SHEET TABS</t>
  </si>
  <si>
    <t>Light Yellow</t>
  </si>
  <si>
    <t>Input sheets</t>
  </si>
  <si>
    <t>No colour (default Excel tab colour)</t>
  </si>
  <si>
    <t>Calculation and documentation sheets</t>
  </si>
  <si>
    <t>Pale Blue</t>
  </si>
  <si>
    <t>Key output sheets</t>
  </si>
  <si>
    <t>Turquoise</t>
  </si>
  <si>
    <t>Quality control sheets</t>
  </si>
  <si>
    <t>Yellow</t>
  </si>
  <si>
    <t>To be completed, temporary, restructured, or deleted</t>
  </si>
  <si>
    <t>COLOUR</t>
  </si>
  <si>
    <t>Font colour only</t>
  </si>
  <si>
    <t>Blue font</t>
  </si>
  <si>
    <t>Imported from another sheet</t>
  </si>
  <si>
    <t xml:space="preserve">Red font </t>
  </si>
  <si>
    <t>Exported to another sheet (except from Input sheets)</t>
  </si>
  <si>
    <t>Black font</t>
  </si>
  <si>
    <t>Within sheet link or calculation</t>
  </si>
  <si>
    <t>Green font</t>
  </si>
  <si>
    <t>Additional descriptions</t>
  </si>
  <si>
    <t>Font + shade combinations</t>
  </si>
  <si>
    <t>Black font + Light Yellow shade</t>
  </si>
  <si>
    <t>Inputs</t>
  </si>
  <si>
    <t>Black font + Light Grey shade on entire row</t>
  </si>
  <si>
    <t xml:space="preserve">Within-worksheet counter-flow </t>
  </si>
  <si>
    <t>Blue font + Light Grey shade on entire row</t>
  </si>
  <si>
    <t xml:space="preserve">Between-worksheet counter-flow </t>
  </si>
  <si>
    <t>Empty Cell with Light Grey shade</t>
  </si>
  <si>
    <t>Empty cells being deliberately referenced</t>
  </si>
  <si>
    <t>Other</t>
  </si>
  <si>
    <t>Black font + Pale Blue shade on entire row</t>
  </si>
  <si>
    <t>Section separator</t>
  </si>
  <si>
    <t>Light Turquoise shade</t>
  </si>
  <si>
    <t>Stored/dead/hard coded outputs</t>
  </si>
  <si>
    <t>Tan shade</t>
  </si>
  <si>
    <t>Pre-model time line actuals</t>
  </si>
  <si>
    <t>Yellow shade</t>
  </si>
  <si>
    <t>Work in progress / temporary</t>
  </si>
  <si>
    <t>Lime shade</t>
  </si>
  <si>
    <t>Values or logic to be reviewed</t>
  </si>
  <si>
    <t>Error checks &amp; alerts</t>
  </si>
  <si>
    <t>Green shade</t>
  </si>
  <si>
    <t>OK</t>
  </si>
  <si>
    <t>Red shade</t>
  </si>
  <si>
    <t>Error</t>
  </si>
  <si>
    <t>Gold shade</t>
  </si>
  <si>
    <t>Alert</t>
  </si>
  <si>
    <t>ABBREVIATIONS</t>
  </si>
  <si>
    <t>chk</t>
  </si>
  <si>
    <t>Checks</t>
  </si>
  <si>
    <t>£</t>
  </si>
  <si>
    <t>Great Britain Pound</t>
  </si>
  <si>
    <t>TDS</t>
  </si>
  <si>
    <t xml:space="preserve">Tonnes Dry Solid </t>
  </si>
  <si>
    <t>END</t>
  </si>
  <si>
    <t>ASSUMPTIONS</t>
  </si>
  <si>
    <t>INPUTS</t>
  </si>
  <si>
    <t>CALCULATIONS</t>
  </si>
  <si>
    <t>OUTPUTS</t>
  </si>
  <si>
    <t>Explanation of different formatting types</t>
  </si>
  <si>
    <t>Inputs - row format</t>
  </si>
  <si>
    <t>Flags, part period factors (PPFs) and dates</t>
  </si>
  <si>
    <t>Outputs from the model</t>
  </si>
  <si>
    <t>Table of contents</t>
  </si>
  <si>
    <t>Inputs - column format</t>
  </si>
  <si>
    <t>Reconciliation of totex allowances for the strategic regional water resource options</t>
  </si>
  <si>
    <t>Gate 1</t>
  </si>
  <si>
    <t>Gate 2</t>
  </si>
  <si>
    <t>Gate 3</t>
  </si>
  <si>
    <t>Gate 4</t>
  </si>
  <si>
    <t>%</t>
  </si>
  <si>
    <t>South Lincs</t>
  </si>
  <si>
    <t>Number of partners</t>
  </si>
  <si>
    <t>Allowance (£m)</t>
  </si>
  <si>
    <t>£m</t>
  </si>
  <si>
    <t>AFW</t>
  </si>
  <si>
    <t>TMS</t>
  </si>
  <si>
    <t>London Reuse</t>
  </si>
  <si>
    <t>ANH</t>
  </si>
  <si>
    <t>River Itchen Recycling</t>
  </si>
  <si>
    <t>SRN</t>
  </si>
  <si>
    <t>Fawley Desalination</t>
  </si>
  <si>
    <t>SVE</t>
  </si>
  <si>
    <t>Vyrnwy Reservoir</t>
  </si>
  <si>
    <t>UU Sources</t>
  </si>
  <si>
    <t>North West Transfer (Vyrnwy + UU Sources)</t>
  </si>
  <si>
    <t>WCS Sources</t>
  </si>
  <si>
    <t>SWB</t>
  </si>
  <si>
    <t>WSX</t>
  </si>
  <si>
    <t>WCS Transfer</t>
  </si>
  <si>
    <t>Poole Effluent Recycling and Transfers</t>
  </si>
  <si>
    <t>WCN Sources (Cheddar 2)</t>
  </si>
  <si>
    <t>BRL</t>
  </si>
  <si>
    <t>STT</t>
  </si>
  <si>
    <t>GUC</t>
  </si>
  <si>
    <t>T2ST</t>
  </si>
  <si>
    <t>A2AT</t>
  </si>
  <si>
    <t>T2AT</t>
  </si>
  <si>
    <t>Hampshire Water Transfer and Recycling</t>
  </si>
  <si>
    <t>Mendips</t>
  </si>
  <si>
    <t>UDVRE</t>
  </si>
  <si>
    <t>YKY</t>
  </si>
  <si>
    <t>R.Itchen Recycling + HVT</t>
  </si>
  <si>
    <t>Allowances</t>
  </si>
  <si>
    <t>G1</t>
  </si>
  <si>
    <t>G2</t>
  </si>
  <si>
    <t>G3</t>
  </si>
  <si>
    <t>G3+</t>
  </si>
  <si>
    <t>G4</t>
  </si>
  <si>
    <t>New Allowance (post G2)</t>
  </si>
  <si>
    <t>Hampshire Water Transfer and Recycling (HVT)</t>
  </si>
  <si>
    <t>Constant</t>
  </si>
  <si>
    <t>Unit</t>
  </si>
  <si>
    <t>Total</t>
  </si>
  <si>
    <t>A: Gated process inputs</t>
  </si>
  <si>
    <t>Proportion of costs allocated to gate</t>
  </si>
  <si>
    <t>Totex sharing rate</t>
  </si>
  <si>
    <t>Totex sharing threshold - cumulative spend</t>
  </si>
  <si>
    <t>Discount rate</t>
  </si>
  <si>
    <t>CMA Discount rate</t>
  </si>
  <si>
    <t>water resources</t>
  </si>
  <si>
    <t>water network plus</t>
  </si>
  <si>
    <t>General</t>
  </si>
  <si>
    <t>Companies participating in solution</t>
  </si>
  <si>
    <t>#</t>
  </si>
  <si>
    <t xml:space="preserve">Has solution closed at Gate 2? </t>
  </si>
  <si>
    <t>Expected Proportion of next gate spent</t>
  </si>
  <si>
    <t>Next Gate Allowance</t>
  </si>
  <si>
    <t>Next Gate Allowance * Proportion of next gate spent</t>
  </si>
  <si>
    <t xml:space="preserve">Expected cumulative percentage of allocated spend adjusted </t>
  </si>
  <si>
    <t>Final determination inputs</t>
  </si>
  <si>
    <t>Outturn inputs</t>
  </si>
  <si>
    <t>Has the solution closed at Gate 2?</t>
  </si>
  <si>
    <t xml:space="preserve"> 'Shadow' Interim determination inputs</t>
  </si>
  <si>
    <t>A: Time</t>
  </si>
  <si>
    <t>First date of time ruler</t>
  </si>
  <si>
    <t>date</t>
  </si>
  <si>
    <t>First Modelling Column Financial Year Number</t>
  </si>
  <si>
    <t>count</t>
  </si>
  <si>
    <t>Financial Year End Month Number</t>
  </si>
  <si>
    <t>month #</t>
  </si>
  <si>
    <t>Last Pre Forecast Date</t>
  </si>
  <si>
    <t>Last Pre Forecast Flag</t>
  </si>
  <si>
    <t xml:space="preserve">Model column counter </t>
  </si>
  <si>
    <t>Model column counter</t>
  </si>
  <si>
    <t>counter</t>
  </si>
  <si>
    <t>Model column total</t>
  </si>
  <si>
    <t>columns</t>
  </si>
  <si>
    <t>First model column flag</t>
  </si>
  <si>
    <t>flag</t>
  </si>
  <si>
    <t>Model period beginning</t>
  </si>
  <si>
    <t>First model period BEG</t>
  </si>
  <si>
    <t>month</t>
  </si>
  <si>
    <t>Model Period Beginning</t>
  </si>
  <si>
    <t>Model Period Ending</t>
  </si>
  <si>
    <t>FINANCIAL YEAR</t>
  </si>
  <si>
    <t>Financial Year Ending</t>
  </si>
  <si>
    <t>year #</t>
  </si>
  <si>
    <t>PRE FORECAST PERIOD</t>
  </si>
  <si>
    <t>Pre Forecast Period Flag</t>
  </si>
  <si>
    <t>Pre Forecast Period Total</t>
  </si>
  <si>
    <t>FORECAST PERIOD</t>
  </si>
  <si>
    <t>1st Forecast Period Flag</t>
  </si>
  <si>
    <t>Last Forecast Period Flag</t>
  </si>
  <si>
    <t>Forecast Period Flag</t>
  </si>
  <si>
    <t xml:space="preserve">Forecast Period Total </t>
  </si>
  <si>
    <t>Pre Forecast vs Forecast</t>
  </si>
  <si>
    <t>Forecast period counter</t>
  </si>
  <si>
    <t>Model Period Check</t>
  </si>
  <si>
    <t>less</t>
  </si>
  <si>
    <t>Modelling Period Check</t>
  </si>
  <si>
    <t>check</t>
  </si>
  <si>
    <t>Water resources</t>
  </si>
  <si>
    <t>Totex sharing application</t>
  </si>
  <si>
    <t>Boolean</t>
  </si>
  <si>
    <t>Water network plus</t>
  </si>
  <si>
    <t xml:space="preserve">Revenue Adjustment </t>
  </si>
  <si>
    <t xml:space="preserve">RCV adjusment </t>
  </si>
  <si>
    <t>Company 3 adjustments</t>
  </si>
  <si>
    <t>Company 4 adjustments</t>
  </si>
  <si>
    <t>End</t>
  </si>
  <si>
    <t>CHECK SUMMARY</t>
  </si>
  <si>
    <t>[do not delete this row]</t>
  </si>
  <si>
    <t>[range start]</t>
  </si>
  <si>
    <t>[range ends]</t>
  </si>
  <si>
    <t xml:space="preserve">From PR19 final determinations on allowed revenue on capital </t>
  </si>
  <si>
    <t>Non-Appeals</t>
  </si>
  <si>
    <t xml:space="preserve">Appeals </t>
  </si>
  <si>
    <t>ACRO</t>
  </si>
  <si>
    <t>DR</t>
  </si>
  <si>
    <t xml:space="preserve">Nominal </t>
  </si>
  <si>
    <t>CPIH</t>
  </si>
  <si>
    <t>RPI</t>
  </si>
  <si>
    <t>Anglian</t>
  </si>
  <si>
    <t>Wholesale allowed return on capital (vanilla)</t>
  </si>
  <si>
    <t>Non- CMA companies</t>
  </si>
  <si>
    <t>Bristol</t>
  </si>
  <si>
    <t>CMA Companies</t>
  </si>
  <si>
    <t xml:space="preserve">Northumbrian </t>
  </si>
  <si>
    <t>NES</t>
  </si>
  <si>
    <t>Yorkshire</t>
  </si>
  <si>
    <t>PAYG</t>
  </si>
  <si>
    <t>Acroynm</t>
  </si>
  <si>
    <t>Water Resources (%)</t>
  </si>
  <si>
    <t>Water Network Plus (%)</t>
  </si>
  <si>
    <t xml:space="preserve">Affinity </t>
  </si>
  <si>
    <t xml:space="preserve">Anglian </t>
  </si>
  <si>
    <t>Welsh Water</t>
  </si>
  <si>
    <t>WSH</t>
  </si>
  <si>
    <t>Hafren</t>
  </si>
  <si>
    <t>HDD</t>
  </si>
  <si>
    <t>Northumbrian Water</t>
  </si>
  <si>
    <t>PRT</t>
  </si>
  <si>
    <t>SES Water</t>
  </si>
  <si>
    <t>SES</t>
  </si>
  <si>
    <t>Severn Trent Water</t>
  </si>
  <si>
    <t>South East Water</t>
  </si>
  <si>
    <t>SEW</t>
  </si>
  <si>
    <t>South Staffs Water</t>
  </si>
  <si>
    <t>SSC</t>
  </si>
  <si>
    <t>N/A</t>
  </si>
  <si>
    <t>UUW</t>
  </si>
  <si>
    <t>Gate 1 (£m)</t>
  </si>
  <si>
    <t>Gate 2 (£m)</t>
  </si>
  <si>
    <t>Outturn Company 1</t>
  </si>
  <si>
    <t>Outturn Company 2</t>
  </si>
  <si>
    <t>Outturn Company 3</t>
  </si>
  <si>
    <t>Company 1 Sum</t>
  </si>
  <si>
    <t>Company 2 Sum</t>
  </si>
  <si>
    <t>Company 3 Sum</t>
  </si>
  <si>
    <t>Funded</t>
  </si>
  <si>
    <t>Unfunded</t>
  </si>
  <si>
    <t>Gate 1 and 2 Outturn</t>
  </si>
  <si>
    <t>Instructions</t>
  </si>
  <si>
    <t>Step 2: InputsR</t>
  </si>
  <si>
    <t>Step 1: InputB</t>
  </si>
  <si>
    <t>Step 3: CalcTiming Adjusted</t>
  </si>
  <si>
    <t>Please note we are still working towards implementing changes into the model regarding solutions which have been combined. We will send out a revised version once complete.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</si>
</sst>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3" formatCode="_-* #,##0.00_-;\-* #,##0.00_-;_-* &quot;-&quot;??_-;_-@_-"/>
    <numFmt numFmtId="164" formatCode="#,##0_);\(#,##0\);&quot;-  &quot;;&quot; &quot;@"/>
    <numFmt numFmtId="165" formatCode="dd\ mmm\ yy_);\(###0\);&quot;-  &quot;;&quot; &quot;@&quot; &quot;"/>
    <numFmt numFmtId="166" formatCode="dd\ mmm\ yy_);;&quot;-  &quot;;&quot; &quot;@&quot; &quot;"/>
    <numFmt numFmtId="167" formatCode="#,##0_);\(#,##0\);&quot;-  &quot;;&quot; &quot;@&quot; &quot;"/>
    <numFmt numFmtId="168" formatCode="0.00%_);\-0.00%_);&quot;-  &quot;;&quot; &quot;@&quot; &quot;"/>
    <numFmt numFmtId="169" formatCode="#,##0.0000_);\(#,##0.0000\);&quot;-  &quot;;&quot; &quot;@&quot; &quot;"/>
    <numFmt numFmtId="170" formatCode="dd\ mmm\ yyyy_);\(###0\);&quot;-  &quot;;&quot; &quot;@&quot; &quot;"/>
    <numFmt numFmtId="171" formatCode="###0_);\(###0\);&quot;-  &quot;;&quot; &quot;@&quot; &quot;"/>
    <numFmt numFmtId="172" formatCode="#,##0.0_);\(#,##0.0\);&quot;-  &quot;;&quot; &quot;@"/>
    <numFmt numFmtId="173" formatCode="dd\ mmm\ yyyy_);;&quot;-  &quot;;&quot; &quot;@&quot; &quot;"/>
    <numFmt numFmtId="174" formatCode="_(* #,##0_);_(* \(#,##0\);_(* &quot;-&quot;??_);_(@_)"/>
    <numFmt numFmtId="175" formatCode="#,##0.00_);\(#,##0.00\);&quot;-  &quot;;&quot; &quot;@&quot; &quot;"/>
    <numFmt numFmtId="176" formatCode="0%_);\-0%_);&quot;-  &quot;;&quot; &quot;@&quot; &quot;"/>
    <numFmt numFmtId="177" formatCode="#,##0.0_);\(#,##0.0\);&quot;-  &quot;;&quot; &quot;@&quot; &quot;"/>
    <numFmt numFmtId="178" formatCode="###0_);\(#,##0\);&quot;-  &quot;;&quot; &quot;@"/>
    <numFmt numFmtId="179" formatCode="0.0000%_);\-0.0000%_);&quot;-  &quot;;&quot; &quot;@&quot; &quot;"/>
    <numFmt numFmtId="180" formatCode="#,##0.000_);\(#,##0.000\);&quot;-  &quot;;&quot; &quot;@&quot; &quot;"/>
    <numFmt numFmtId="181" formatCode="&quot;£&quot;#,##0.00"/>
  </numFmts>
  <fonts count="73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u/>
      <sz val="10"/>
      <color rgb="FF0000FF"/>
      <name val="Arial"/>
      <family val="2"/>
    </font>
    <font>
      <i/>
      <sz val="10"/>
      <color rgb="FF00B05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20"/>
      <color theme="0"/>
      <name val="Arial"/>
      <family val="2"/>
    </font>
    <font>
      <sz val="20"/>
      <color theme="1"/>
      <name val="Arial"/>
      <family val="2"/>
    </font>
    <font>
      <i/>
      <sz val="20"/>
      <color rgb="FF00B050"/>
      <name val="Arial"/>
      <family val="2"/>
    </font>
    <font>
      <sz val="10"/>
      <color indexed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1"/>
      <color rgb="FF0000FF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9"/>
      <name val="Arial"/>
      <family val="2"/>
    </font>
    <font>
      <b/>
      <sz val="10"/>
      <color rgb="FFFF0000"/>
      <name val="Arial"/>
      <family val="2"/>
    </font>
    <font>
      <u/>
      <sz val="10"/>
      <color rgb="FFFF000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Franklin Gothic Demi"/>
      <family val="2"/>
    </font>
    <font>
      <sz val="11"/>
      <color rgb="FF0000FF"/>
      <name val="Calibri"/>
      <family val="2"/>
      <scheme val="minor"/>
    </font>
    <font>
      <i/>
      <sz val="10"/>
      <color rgb="FFFF0000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Arial"/>
      <family val="2"/>
    </font>
    <font>
      <i/>
      <sz val="10"/>
      <color rgb="FF0000FF"/>
      <name val="Arial"/>
      <family val="2"/>
    </font>
    <font>
      <sz val="24"/>
      <color theme="0"/>
      <name val="Franklin Gothic Demi"/>
      <family val="2"/>
    </font>
    <font>
      <b/>
      <u/>
      <sz val="10"/>
      <color theme="0"/>
      <name val="Arial"/>
      <family val="2"/>
    </font>
    <font>
      <sz val="11"/>
      <color theme="1"/>
      <name val="Franklin Gothic Demi"/>
      <family val="2"/>
    </font>
    <font>
      <sz val="10"/>
      <color rgb="FF000000"/>
      <name val="Arial"/>
      <family val="2"/>
    </font>
    <font>
      <sz val="10"/>
      <color theme="0"/>
      <name val="Franklin Gothic Demi"/>
      <family val="2"/>
    </font>
    <font>
      <sz val="8"/>
      <name val="Calibri"/>
      <family val="2"/>
      <scheme val="minor"/>
    </font>
    <font>
      <sz val="20"/>
      <name val="Arial"/>
      <family val="2"/>
    </font>
    <font>
      <sz val="11"/>
      <name val="Calibri"/>
      <family val="2"/>
      <scheme val="minor"/>
    </font>
    <font>
      <sz val="11"/>
      <color rgb="FF444444"/>
      <name val="Arial"/>
      <family val="2"/>
    </font>
    <font>
      <sz val="9"/>
      <color theme="1"/>
      <name val="Arial"/>
      <family val="2"/>
    </font>
    <font>
      <b/>
      <sz val="14"/>
      <color theme="2"/>
      <name val="Arial"/>
      <family val="2"/>
    </font>
    <font>
      <sz val="11"/>
      <name val="Arial"/>
    </font>
    <font>
      <b/>
      <sz val="16"/>
      <color theme="0"/>
      <name val="Calibri"/>
      <family val="2"/>
      <scheme val="minor"/>
    </font>
  </fonts>
  <fills count="6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A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266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DE6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</patternFill>
    </fill>
    <fill>
      <patternFill patternType="solid">
        <fgColor rgb="FF0034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0">
    <xf numFmtId="167" fontId="0" fillId="0" borderId="0" applyFont="0" applyFill="0" applyBorder="0" applyProtection="0">
      <alignment vertical="top"/>
    </xf>
    <xf numFmtId="43" fontId="11" fillId="0" borderId="0" applyFont="0" applyFill="0" applyBorder="0" applyAlignment="0" applyProtection="0"/>
    <xf numFmtId="168" fontId="11" fillId="0" borderId="0" applyFont="0" applyFill="0" applyBorder="0" applyProtection="0">
      <alignment vertical="top"/>
    </xf>
    <xf numFmtId="165" fontId="15" fillId="0" borderId="0" applyFont="0" applyFill="0" applyBorder="0" applyProtection="0">
      <alignment vertical="top"/>
    </xf>
    <xf numFmtId="169" fontId="11" fillId="0" borderId="0" applyFont="0" applyFill="0" applyBorder="0" applyProtection="0">
      <alignment vertical="top"/>
    </xf>
    <xf numFmtId="170" fontId="11" fillId="0" borderId="0" applyFont="0" applyFill="0" applyBorder="0" applyProtection="0">
      <alignment vertical="top"/>
    </xf>
    <xf numFmtId="171" fontId="11" fillId="0" borderId="0" applyFont="0" applyFill="0" applyBorder="0" applyProtection="0">
      <alignment vertical="top"/>
    </xf>
    <xf numFmtId="166" fontId="13" fillId="0" borderId="0" applyNumberFormat="0" applyFill="0" applyBorder="0" applyProtection="0">
      <alignment vertical="top"/>
    </xf>
    <xf numFmtId="0" fontId="14" fillId="0" borderId="0" applyNumberFormat="0" applyFill="0" applyBorder="0" applyProtection="0">
      <alignment vertical="top"/>
    </xf>
    <xf numFmtId="0" fontId="15" fillId="0" borderId="0" applyNumberFormat="0" applyFill="0" applyBorder="0" applyProtection="0">
      <alignment horizontal="right" vertical="top"/>
    </xf>
    <xf numFmtId="164" fontId="16" fillId="0" borderId="0" applyNumberFormat="0" applyProtection="0">
      <alignment vertical="top"/>
    </xf>
    <xf numFmtId="0" fontId="15" fillId="0" borderId="0"/>
    <xf numFmtId="0" fontId="9" fillId="0" borderId="0"/>
    <xf numFmtId="0" fontId="9" fillId="0" borderId="0"/>
    <xf numFmtId="167" fontId="15" fillId="0" borderId="0" applyFont="0" applyFill="0" applyBorder="0" applyProtection="0">
      <alignment vertical="top"/>
    </xf>
    <xf numFmtId="165" fontId="15" fillId="0" borderId="0" applyFont="0" applyFill="0" applyBorder="0" applyProtection="0">
      <alignment vertical="top"/>
    </xf>
    <xf numFmtId="168" fontId="15" fillId="0" borderId="0" applyFont="0" applyFill="0" applyBorder="0" applyProtection="0">
      <alignment vertical="top"/>
    </xf>
    <xf numFmtId="0" fontId="8" fillId="0" borderId="0"/>
    <xf numFmtId="0" fontId="8" fillId="0" borderId="0"/>
    <xf numFmtId="167" fontId="35" fillId="0" borderId="0" applyFont="0" applyFill="0" applyBorder="0" applyProtection="0">
      <alignment vertical="top"/>
    </xf>
    <xf numFmtId="170" fontId="15" fillId="0" borderId="0" applyFont="0" applyFill="0" applyBorder="0" applyProtection="0">
      <alignment vertical="top"/>
    </xf>
    <xf numFmtId="169" fontId="15" fillId="0" borderId="0" applyFont="0" applyFill="0" applyBorder="0" applyProtection="0">
      <alignment vertical="top"/>
    </xf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24" borderId="5" applyNumberFormat="0" applyAlignment="0" applyProtection="0"/>
    <xf numFmtId="0" fontId="44" fillId="25" borderId="6" applyNumberFormat="0" applyAlignment="0" applyProtection="0"/>
    <xf numFmtId="0" fontId="45" fillId="25" borderId="5" applyNumberFormat="0" applyAlignment="0" applyProtection="0"/>
    <xf numFmtId="0" fontId="46" fillId="0" borderId="7" applyNumberFormat="0" applyFill="0" applyAlignment="0" applyProtection="0"/>
    <xf numFmtId="0" fontId="47" fillId="26" borderId="8" applyNumberFormat="0" applyAlignment="0" applyProtection="0"/>
    <xf numFmtId="0" fontId="48" fillId="0" borderId="0" applyNumberFormat="0" applyFill="0" applyBorder="0" applyAlignment="0" applyProtection="0"/>
    <xf numFmtId="0" fontId="15" fillId="27" borderId="9" applyNumberFormat="0" applyFont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51" fillId="35" borderId="0" applyNumberFormat="0" applyBorder="0" applyAlignment="0" applyProtection="0"/>
    <xf numFmtId="0" fontId="5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46" borderId="0" applyNumberFormat="0" applyBorder="0" applyAlignment="0" applyProtection="0"/>
    <xf numFmtId="0" fontId="51" fillId="47" borderId="0" applyNumberFormat="0" applyBorder="0" applyAlignment="0" applyProtection="0"/>
    <xf numFmtId="0" fontId="51" fillId="48" borderId="0" applyNumberFormat="0" applyBorder="0" applyAlignment="0" applyProtection="0"/>
    <xf numFmtId="0" fontId="11" fillId="49" borderId="0" applyNumberFormat="0" applyBorder="0" applyAlignment="0" applyProtection="0"/>
    <xf numFmtId="0" fontId="11" fillId="50" borderId="0" applyNumberFormat="0" applyBorder="0" applyAlignment="0" applyProtection="0"/>
    <xf numFmtId="0" fontId="51" fillId="51" borderId="0" applyNumberFormat="0" applyBorder="0" applyAlignment="0" applyProtection="0"/>
    <xf numFmtId="164" fontId="31" fillId="0" borderId="0" applyNumberFormat="0" applyFill="0" applyBorder="0" applyAlignment="0" applyProtection="0">
      <alignment vertical="top"/>
    </xf>
    <xf numFmtId="171" fontId="15" fillId="0" borderId="0" applyFont="0" applyFill="0" applyBorder="0" applyProtection="0">
      <alignment vertical="top"/>
    </xf>
    <xf numFmtId="164" fontId="15" fillId="0" borderId="0" applyFont="0" applyFill="0" applyBorder="0" applyProtection="0">
      <alignment vertical="top"/>
    </xf>
    <xf numFmtId="0" fontId="32" fillId="52" borderId="11" applyNumberFormat="0" applyFont="0" applyAlignment="0" applyProtection="0"/>
    <xf numFmtId="167" fontId="11" fillId="0" borderId="0" applyFont="0" applyFill="0" applyBorder="0" applyProtection="0">
      <alignment vertical="top"/>
    </xf>
    <xf numFmtId="43" fontId="11" fillId="0" borderId="0" applyFont="0" applyFill="0" applyBorder="0" applyAlignment="0" applyProtection="0"/>
    <xf numFmtId="168" fontId="11" fillId="0" borderId="0" applyFont="0" applyFill="0" applyBorder="0" applyProtection="0">
      <alignment vertical="top"/>
    </xf>
    <xf numFmtId="169" fontId="11" fillId="0" borderId="0" applyFont="0" applyFill="0" applyBorder="0" applyProtection="0">
      <alignment vertical="top"/>
    </xf>
    <xf numFmtId="170" fontId="11" fillId="0" borderId="0" applyFont="0" applyFill="0" applyBorder="0" applyProtection="0">
      <alignment vertical="top"/>
    </xf>
    <xf numFmtId="171" fontId="11" fillId="0" borderId="0" applyFont="0" applyFill="0" applyBorder="0" applyProtection="0">
      <alignment vertical="top"/>
    </xf>
    <xf numFmtId="0" fontId="30" fillId="0" borderId="0" applyNumberFormat="0" applyFill="0" applyBorder="0" applyAlignment="0" applyProtection="0">
      <alignment vertical="top"/>
      <protection locked="0"/>
    </xf>
    <xf numFmtId="0" fontId="60" fillId="53" borderId="0" applyNumberFormat="0" applyBorder="0" applyAlignment="0" applyProtection="0"/>
    <xf numFmtId="0" fontId="21" fillId="0" borderId="0"/>
    <xf numFmtId="0" fontId="31" fillId="0" borderId="0" applyNumberFormat="0" applyFill="0" applyBorder="0" applyAlignment="0" applyProtection="0"/>
    <xf numFmtId="0" fontId="62" fillId="0" borderId="0" applyNumberFormat="0" applyFill="0" applyAlignment="0" applyProtection="0"/>
    <xf numFmtId="167" fontId="15" fillId="0" borderId="0" applyFont="0" applyFill="0" applyBorder="0" applyProtection="0">
      <alignment vertical="top"/>
    </xf>
    <xf numFmtId="0" fontId="64" fillId="53" borderId="0" applyNumberFormat="0" applyAlignment="0" applyProtection="0"/>
  </cellStyleXfs>
  <cellXfs count="457">
    <xf numFmtId="167" fontId="0" fillId="0" borderId="0" xfId="0">
      <alignment vertical="top"/>
    </xf>
    <xf numFmtId="43" fontId="13" fillId="0" borderId="0" xfId="1" applyFont="1" applyFill="1" applyAlignment="1">
      <alignment vertical="top"/>
    </xf>
    <xf numFmtId="43" fontId="14" fillId="0" borderId="0" xfId="1" applyFont="1" applyFill="1" applyAlignment="1">
      <alignment vertical="top"/>
    </xf>
    <xf numFmtId="43" fontId="15" fillId="0" borderId="0" xfId="1" applyFont="1" applyFill="1" applyAlignment="1">
      <alignment vertical="top"/>
    </xf>
    <xf numFmtId="43" fontId="15" fillId="0" borderId="0" xfId="1" applyFont="1" applyFill="1" applyBorder="1" applyAlignment="1">
      <alignment vertical="top"/>
    </xf>
    <xf numFmtId="165" fontId="13" fillId="0" borderId="0" xfId="3" applyFont="1" applyFill="1" applyBorder="1">
      <alignment vertical="top"/>
    </xf>
    <xf numFmtId="165" fontId="15" fillId="0" borderId="0" xfId="3" applyFont="1" applyFill="1" applyBorder="1">
      <alignment vertical="top"/>
    </xf>
    <xf numFmtId="165" fontId="13" fillId="0" borderId="0" xfId="3" applyFont="1" applyFill="1" applyBorder="1" applyAlignment="1">
      <alignment horizontal="right" vertical="top"/>
    </xf>
    <xf numFmtId="43" fontId="13" fillId="0" borderId="0" xfId="1" applyFont="1" applyAlignment="1">
      <alignment vertical="top"/>
    </xf>
    <xf numFmtId="43" fontId="15" fillId="0" borderId="0" xfId="1" applyFont="1" applyAlignment="1">
      <alignment horizontal="right" vertical="top"/>
    </xf>
    <xf numFmtId="43" fontId="15" fillId="0" borderId="0" xfId="1" applyFont="1" applyAlignment="1">
      <alignment vertical="top"/>
    </xf>
    <xf numFmtId="43" fontId="15" fillId="0" borderId="0" xfId="1" applyFont="1" applyFill="1" applyBorder="1" applyAlignment="1">
      <alignment horizontal="right" vertical="top"/>
    </xf>
    <xf numFmtId="43" fontId="13" fillId="0" borderId="0" xfId="1" applyFont="1" applyFill="1" applyBorder="1" applyAlignment="1">
      <alignment vertical="top"/>
    </xf>
    <xf numFmtId="43" fontId="17" fillId="0" borderId="0" xfId="1" applyFont="1" applyFill="1" applyAlignment="1">
      <alignment vertical="top"/>
    </xf>
    <xf numFmtId="43" fontId="13" fillId="0" borderId="0" xfId="1" applyFont="1" applyFill="1" applyAlignment="1">
      <alignment horizontal="right" vertical="top"/>
    </xf>
    <xf numFmtId="43" fontId="15" fillId="0" borderId="0" xfId="1" applyFont="1" applyBorder="1" applyAlignment="1">
      <alignment vertical="top"/>
    </xf>
    <xf numFmtId="167" fontId="13" fillId="0" borderId="0" xfId="0" applyFont="1" applyFill="1" applyBorder="1">
      <alignment vertical="top"/>
    </xf>
    <xf numFmtId="167" fontId="14" fillId="0" borderId="0" xfId="0" applyFont="1" applyFill="1" applyBorder="1">
      <alignment vertical="top"/>
    </xf>
    <xf numFmtId="167" fontId="15" fillId="0" borderId="0" xfId="0" applyFont="1" applyFill="1" applyBorder="1">
      <alignment vertical="top"/>
    </xf>
    <xf numFmtId="167" fontId="15" fillId="0" borderId="0" xfId="0" applyFont="1" applyBorder="1">
      <alignment vertical="top"/>
    </xf>
    <xf numFmtId="172" fontId="22" fillId="0" borderId="0" xfId="4" applyNumberFormat="1" applyFont="1" applyFill="1" applyBorder="1">
      <alignment vertical="top"/>
    </xf>
    <xf numFmtId="172" fontId="22" fillId="4" borderId="0" xfId="4" applyNumberFormat="1" applyFont="1" applyFill="1" applyBorder="1">
      <alignment vertical="top"/>
    </xf>
    <xf numFmtId="172" fontId="15" fillId="0" borderId="0" xfId="0" applyNumberFormat="1" applyFont="1" applyFill="1" applyBorder="1">
      <alignment vertical="top"/>
    </xf>
    <xf numFmtId="172" fontId="13" fillId="0" borderId="0" xfId="7" applyNumberFormat="1" applyFill="1" applyBorder="1">
      <alignment vertical="top"/>
    </xf>
    <xf numFmtId="172" fontId="14" fillId="0" borderId="0" xfId="8" applyNumberFormat="1" applyFill="1" applyBorder="1">
      <alignment vertical="top"/>
    </xf>
    <xf numFmtId="172" fontId="20" fillId="0" borderId="0" xfId="8" applyNumberFormat="1" applyFont="1" applyFill="1" applyBorder="1">
      <alignment vertical="top"/>
    </xf>
    <xf numFmtId="172" fontId="15" fillId="0" borderId="0" xfId="9" applyNumberFormat="1" applyFill="1" applyBorder="1">
      <alignment horizontal="right" vertical="top"/>
    </xf>
    <xf numFmtId="0" fontId="13" fillId="0" borderId="0" xfId="7" applyNumberFormat="1" applyFill="1" applyBorder="1">
      <alignment vertical="top"/>
    </xf>
    <xf numFmtId="0" fontId="14" fillId="0" borderId="0" xfId="8" applyBorder="1">
      <alignment vertical="top"/>
    </xf>
    <xf numFmtId="0" fontId="20" fillId="0" borderId="0" xfId="8" applyFont="1" applyBorder="1">
      <alignment vertical="top"/>
    </xf>
    <xf numFmtId="0" fontId="15" fillId="0" borderId="0" xfId="9" applyBorder="1">
      <alignment horizontal="right" vertical="top"/>
    </xf>
    <xf numFmtId="170" fontId="16" fillId="0" borderId="0" xfId="5" applyFont="1" applyBorder="1">
      <alignment vertical="top"/>
    </xf>
    <xf numFmtId="170" fontId="16" fillId="0" borderId="0" xfId="5" applyFont="1" applyFill="1" applyBorder="1">
      <alignment vertical="top"/>
    </xf>
    <xf numFmtId="170" fontId="17" fillId="0" borderId="0" xfId="5" applyFont="1" applyBorder="1">
      <alignment vertical="top"/>
    </xf>
    <xf numFmtId="170" fontId="15" fillId="0" borderId="0" xfId="5" applyFont="1" applyBorder="1">
      <alignment vertical="top"/>
    </xf>
    <xf numFmtId="170" fontId="15" fillId="0" borderId="0" xfId="5" applyFont="1" applyFill="1" applyBorder="1">
      <alignment vertical="top"/>
    </xf>
    <xf numFmtId="167" fontId="17" fillId="0" borderId="0" xfId="0" applyFont="1" applyBorder="1">
      <alignment vertical="top"/>
    </xf>
    <xf numFmtId="43" fontId="16" fillId="0" borderId="0" xfId="1" applyFont="1" applyBorder="1" applyAlignment="1">
      <alignment vertical="top"/>
    </xf>
    <xf numFmtId="165" fontId="15" fillId="0" borderId="0" xfId="3" applyFont="1" applyBorder="1">
      <alignment vertical="top"/>
    </xf>
    <xf numFmtId="43" fontId="22" fillId="0" borderId="0" xfId="1" applyFont="1" applyFill="1" applyBorder="1" applyAlignment="1">
      <alignment vertical="top"/>
    </xf>
    <xf numFmtId="0" fontId="14" fillId="0" borderId="0" xfId="8" applyFill="1" applyBorder="1">
      <alignment vertical="top"/>
    </xf>
    <xf numFmtId="0" fontId="20" fillId="0" borderId="0" xfId="8" applyFont="1" applyFill="1" applyBorder="1">
      <alignment vertical="top"/>
    </xf>
    <xf numFmtId="0" fontId="15" fillId="0" borderId="0" xfId="9" applyFill="1" applyBorder="1">
      <alignment horizontal="right" vertical="top"/>
    </xf>
    <xf numFmtId="0" fontId="13" fillId="0" borderId="0" xfId="7" applyNumberFormat="1" applyBorder="1">
      <alignment vertical="top"/>
    </xf>
    <xf numFmtId="166" fontId="13" fillId="0" borderId="0" xfId="7" applyBorder="1">
      <alignment vertical="top"/>
    </xf>
    <xf numFmtId="166" fontId="14" fillId="0" borderId="0" xfId="8" applyNumberFormat="1" applyFill="1" applyBorder="1">
      <alignment vertical="top"/>
    </xf>
    <xf numFmtId="166" fontId="20" fillId="0" borderId="0" xfId="8" applyNumberFormat="1" applyFont="1" applyFill="1" applyBorder="1">
      <alignment vertical="top"/>
    </xf>
    <xf numFmtId="166" fontId="15" fillId="0" borderId="0" xfId="9" applyNumberFormat="1" applyBorder="1">
      <alignment horizontal="right" vertical="top"/>
    </xf>
    <xf numFmtId="166" fontId="13" fillId="0" borderId="0" xfId="7" applyFill="1" applyBorder="1">
      <alignment vertical="top"/>
    </xf>
    <xf numFmtId="166" fontId="15" fillId="0" borderId="0" xfId="9" applyNumberFormat="1" applyFill="1" applyBorder="1">
      <alignment horizontal="right" vertical="top"/>
    </xf>
    <xf numFmtId="173" fontId="13" fillId="0" borderId="0" xfId="7" applyNumberFormat="1" applyFill="1" applyBorder="1">
      <alignment vertical="top"/>
    </xf>
    <xf numFmtId="173" fontId="14" fillId="0" borderId="0" xfId="8" applyNumberFormat="1" applyFill="1" applyBorder="1">
      <alignment vertical="top"/>
    </xf>
    <xf numFmtId="173" fontId="20" fillId="0" borderId="0" xfId="8" applyNumberFormat="1" applyFont="1" applyFill="1" applyBorder="1">
      <alignment vertical="top"/>
    </xf>
    <xf numFmtId="173" fontId="15" fillId="0" borderId="0" xfId="9" applyNumberFormat="1" applyFill="1" applyBorder="1">
      <alignment horizontal="right" vertical="top"/>
    </xf>
    <xf numFmtId="166" fontId="14" fillId="0" borderId="0" xfId="8" applyNumberFormat="1" applyBorder="1">
      <alignment vertical="top"/>
    </xf>
    <xf numFmtId="166" fontId="20" fillId="0" borderId="0" xfId="8" applyNumberFormat="1" applyFont="1" applyBorder="1">
      <alignment vertical="top"/>
    </xf>
    <xf numFmtId="165" fontId="21" fillId="0" borderId="0" xfId="3" applyFont="1" applyBorder="1">
      <alignment vertical="top"/>
    </xf>
    <xf numFmtId="174" fontId="15" fillId="0" borderId="0" xfId="0" applyNumberFormat="1" applyFont="1" applyFill="1" applyBorder="1">
      <alignment vertical="top"/>
    </xf>
    <xf numFmtId="43" fontId="21" fillId="0" borderId="0" xfId="1" applyFont="1" applyFill="1" applyBorder="1" applyAlignment="1">
      <alignment vertical="top"/>
    </xf>
    <xf numFmtId="165" fontId="21" fillId="0" borderId="0" xfId="3" applyFont="1" applyFill="1" applyBorder="1">
      <alignment vertical="top"/>
    </xf>
    <xf numFmtId="167" fontId="22" fillId="0" borderId="0" xfId="0" applyFont="1" applyBorder="1">
      <alignment vertical="top"/>
    </xf>
    <xf numFmtId="167" fontId="22" fillId="6" borderId="0" xfId="0" applyFont="1" applyFill="1" applyBorder="1">
      <alignment vertical="top"/>
    </xf>
    <xf numFmtId="167" fontId="23" fillId="7" borderId="0" xfId="0" applyFont="1" applyFill="1">
      <alignment vertical="top"/>
    </xf>
    <xf numFmtId="167" fontId="24" fillId="7" borderId="0" xfId="0" applyFont="1" applyFill="1" applyAlignment="1"/>
    <xf numFmtId="167" fontId="25" fillId="7" borderId="0" xfId="0" applyFont="1" applyFill="1" applyAlignment="1"/>
    <xf numFmtId="43" fontId="24" fillId="7" borderId="0" xfId="1" applyFont="1" applyFill="1"/>
    <xf numFmtId="43" fontId="16" fillId="0" borderId="0" xfId="1" applyFont="1" applyFill="1" applyBorder="1" applyAlignment="1">
      <alignment vertical="top"/>
    </xf>
    <xf numFmtId="43" fontId="17" fillId="0" borderId="0" xfId="1" applyFont="1" applyFill="1" applyBorder="1" applyAlignment="1">
      <alignment vertical="top"/>
    </xf>
    <xf numFmtId="170" fontId="17" fillId="0" borderId="0" xfId="5" applyFont="1" applyFill="1" applyBorder="1">
      <alignment vertical="top"/>
    </xf>
    <xf numFmtId="43" fontId="16" fillId="0" borderId="0" xfId="0" applyNumberFormat="1" applyFont="1" applyFill="1" applyBorder="1">
      <alignment vertical="top"/>
    </xf>
    <xf numFmtId="0" fontId="16" fillId="0" borderId="0" xfId="0" applyNumberFormat="1" applyFont="1" applyFill="1" applyBorder="1">
      <alignment vertical="top"/>
    </xf>
    <xf numFmtId="167" fontId="24" fillId="7" borderId="0" xfId="0" applyFont="1" applyFill="1">
      <alignment vertical="top"/>
    </xf>
    <xf numFmtId="167" fontId="13" fillId="8" borderId="0" xfId="0" applyFont="1" applyFill="1" applyBorder="1">
      <alignment vertical="top"/>
    </xf>
    <xf numFmtId="167" fontId="15" fillId="8" borderId="0" xfId="0" applyFont="1" applyFill="1" applyBorder="1">
      <alignment vertical="top"/>
    </xf>
    <xf numFmtId="167" fontId="13" fillId="8" borderId="0" xfId="0" applyFont="1" applyFill="1" applyBorder="1" applyAlignment="1">
      <alignment horizontal="left" vertical="top"/>
    </xf>
    <xf numFmtId="167" fontId="13" fillId="0" borderId="0" xfId="0" applyFont="1">
      <alignment vertical="top"/>
    </xf>
    <xf numFmtId="167" fontId="14" fillId="0" borderId="0" xfId="0" applyFont="1">
      <alignment vertical="top"/>
    </xf>
    <xf numFmtId="167" fontId="15" fillId="0" borderId="0" xfId="0" applyFont="1" applyAlignment="1">
      <alignment horizontal="right" vertical="top"/>
    </xf>
    <xf numFmtId="167" fontId="15" fillId="3" borderId="0" xfId="0" applyFont="1" applyFill="1" applyBorder="1" applyAlignment="1">
      <alignment horizontal="left" vertical="top"/>
    </xf>
    <xf numFmtId="167" fontId="15" fillId="0" borderId="0" xfId="0" applyFont="1">
      <alignment vertical="top"/>
    </xf>
    <xf numFmtId="167" fontId="15" fillId="0" borderId="0" xfId="0" applyFont="1" applyAlignment="1">
      <alignment horizontal="left" vertical="top"/>
    </xf>
    <xf numFmtId="167" fontId="15" fillId="4" borderId="0" xfId="0" applyFont="1" applyFill="1" applyBorder="1" applyAlignment="1">
      <alignment horizontal="left" vertical="top"/>
    </xf>
    <xf numFmtId="167" fontId="15" fillId="10" borderId="0" xfId="0" applyFont="1" applyFill="1" applyBorder="1" applyAlignment="1">
      <alignment horizontal="left" vertical="top"/>
    </xf>
    <xf numFmtId="167" fontId="15" fillId="11" borderId="0" xfId="0" applyFont="1" applyFill="1" applyBorder="1" applyAlignment="1">
      <alignment horizontal="left" vertical="top"/>
    </xf>
    <xf numFmtId="167" fontId="13" fillId="0" borderId="0" xfId="0" applyFont="1" applyBorder="1">
      <alignment vertical="top"/>
    </xf>
    <xf numFmtId="167" fontId="14" fillId="0" borderId="0" xfId="0" applyFont="1" applyBorder="1">
      <alignment vertical="top"/>
    </xf>
    <xf numFmtId="167" fontId="15" fillId="0" borderId="0" xfId="0" applyFont="1" applyBorder="1" applyAlignment="1">
      <alignment horizontal="right" vertical="top"/>
    </xf>
    <xf numFmtId="167" fontId="16" fillId="0" borderId="0" xfId="0" applyFont="1" applyBorder="1">
      <alignment vertical="top"/>
    </xf>
    <xf numFmtId="167" fontId="26" fillId="0" borderId="0" xfId="0" applyFont="1" applyBorder="1">
      <alignment vertical="top"/>
    </xf>
    <xf numFmtId="167" fontId="15" fillId="3" borderId="0" xfId="0" applyFont="1" applyFill="1" applyBorder="1">
      <alignment vertical="top"/>
    </xf>
    <xf numFmtId="167" fontId="15" fillId="4" borderId="0" xfId="0" applyFont="1" applyFill="1" applyBorder="1">
      <alignment vertical="top"/>
    </xf>
    <xf numFmtId="167" fontId="16" fillId="4" borderId="0" xfId="0" applyFont="1" applyFill="1" applyBorder="1">
      <alignment vertical="top"/>
    </xf>
    <xf numFmtId="167" fontId="15" fillId="9" borderId="0" xfId="0" applyFont="1" applyFill="1" applyBorder="1">
      <alignment vertical="top"/>
    </xf>
    <xf numFmtId="167" fontId="15" fillId="10" borderId="0" xfId="0" applyFont="1" applyFill="1" applyBorder="1">
      <alignment vertical="top"/>
    </xf>
    <xf numFmtId="167" fontId="15" fillId="12" borderId="0" xfId="0" applyFont="1" applyFill="1" applyBorder="1">
      <alignment vertical="top"/>
    </xf>
    <xf numFmtId="167" fontId="15" fillId="11" borderId="0" xfId="0" applyFont="1" applyFill="1" applyBorder="1">
      <alignment vertical="top"/>
    </xf>
    <xf numFmtId="167" fontId="13" fillId="0" borderId="0" xfId="0" applyFont="1" applyFill="1">
      <alignment vertical="top"/>
    </xf>
    <xf numFmtId="167" fontId="14" fillId="0" borderId="0" xfId="0" applyFont="1" applyFill="1">
      <alignment vertical="top"/>
    </xf>
    <xf numFmtId="167" fontId="15" fillId="13" borderId="0" xfId="0" applyFont="1" applyFill="1" applyBorder="1">
      <alignment vertical="top"/>
    </xf>
    <xf numFmtId="167" fontId="15" fillId="14" borderId="0" xfId="0" applyFont="1" applyFill="1" applyBorder="1">
      <alignment vertical="top"/>
    </xf>
    <xf numFmtId="167" fontId="15" fillId="15" borderId="0" xfId="0" applyFont="1" applyFill="1" applyBorder="1">
      <alignment vertical="top"/>
    </xf>
    <xf numFmtId="167" fontId="0" fillId="0" borderId="0" xfId="0" applyAlignment="1"/>
    <xf numFmtId="167" fontId="27" fillId="16" borderId="0" xfId="0" applyFont="1" applyFill="1">
      <alignment vertical="top"/>
    </xf>
    <xf numFmtId="167" fontId="0" fillId="16" borderId="0" xfId="0" applyFill="1">
      <alignment vertical="top"/>
    </xf>
    <xf numFmtId="167" fontId="21" fillId="0" borderId="0" xfId="0" applyFont="1" applyFill="1">
      <alignment vertical="top"/>
    </xf>
    <xf numFmtId="167" fontId="21" fillId="2" borderId="0" xfId="0" applyFont="1" applyFill="1">
      <alignment vertical="top"/>
    </xf>
    <xf numFmtId="167" fontId="28" fillId="0" borderId="0" xfId="0" applyFont="1" applyFill="1">
      <alignment vertical="top"/>
    </xf>
    <xf numFmtId="167" fontId="28" fillId="2" borderId="0" xfId="0" applyFont="1" applyFill="1">
      <alignment vertical="top"/>
    </xf>
    <xf numFmtId="167" fontId="21" fillId="0" borderId="0" xfId="0" applyFont="1">
      <alignment vertical="top"/>
    </xf>
    <xf numFmtId="0" fontId="21" fillId="0" borderId="0" xfId="0" applyNumberFormat="1" applyFont="1">
      <alignment vertical="top"/>
    </xf>
    <xf numFmtId="167" fontId="21" fillId="0" borderId="0" xfId="0" applyFont="1" applyBorder="1">
      <alignment vertical="top"/>
    </xf>
    <xf numFmtId="167" fontId="29" fillId="0" borderId="0" xfId="0" applyFont="1">
      <alignment vertical="top"/>
    </xf>
    <xf numFmtId="167" fontId="27" fillId="16" borderId="0" xfId="0" applyFont="1" applyFill="1" applyAlignment="1"/>
    <xf numFmtId="167" fontId="0" fillId="16" borderId="0" xfId="0" applyFill="1" applyAlignment="1"/>
    <xf numFmtId="167" fontId="13" fillId="6" borderId="0" xfId="0" applyFont="1" applyFill="1">
      <alignment vertical="top"/>
    </xf>
    <xf numFmtId="167" fontId="14" fillId="6" borderId="0" xfId="0" applyFont="1" applyFill="1">
      <alignment vertical="top"/>
    </xf>
    <xf numFmtId="167" fontId="15" fillId="6" borderId="0" xfId="0" applyFont="1" applyFill="1" applyAlignment="1">
      <alignment horizontal="right" vertical="top"/>
    </xf>
    <xf numFmtId="167" fontId="15" fillId="6" borderId="0" xfId="0" applyFont="1" applyFill="1">
      <alignment vertical="top"/>
    </xf>
    <xf numFmtId="167" fontId="15" fillId="17" borderId="0" xfId="0" applyFont="1" applyFill="1" applyAlignment="1">
      <alignment horizontal="right" vertical="top"/>
    </xf>
    <xf numFmtId="0" fontId="14" fillId="0" borderId="0" xfId="8" applyFill="1">
      <alignment vertical="top"/>
    </xf>
    <xf numFmtId="0" fontId="20" fillId="0" borderId="0" xfId="8" applyFont="1" applyFill="1">
      <alignment vertical="top"/>
    </xf>
    <xf numFmtId="0" fontId="15" fillId="0" borderId="0" xfId="9">
      <alignment horizontal="right" vertical="top"/>
    </xf>
    <xf numFmtId="0" fontId="15" fillId="0" borderId="0" xfId="9" applyFill="1">
      <alignment horizontal="right" vertical="top"/>
    </xf>
    <xf numFmtId="167" fontId="15" fillId="0" borderId="0" xfId="0" applyFont="1" applyFill="1">
      <alignment vertical="top"/>
    </xf>
    <xf numFmtId="167" fontId="12" fillId="0" borderId="0" xfId="0" applyFont="1">
      <alignment vertical="top"/>
    </xf>
    <xf numFmtId="167" fontId="12" fillId="16" borderId="0" xfId="0" applyFont="1" applyFill="1" applyAlignment="1"/>
    <xf numFmtId="175" fontId="0" fillId="0" borderId="0" xfId="0" applyNumberFormat="1">
      <alignment vertical="top"/>
    </xf>
    <xf numFmtId="176" fontId="0" fillId="0" borderId="0" xfId="2" applyNumberFormat="1" applyFont="1">
      <alignment vertical="top"/>
    </xf>
    <xf numFmtId="167" fontId="15" fillId="20" borderId="0" xfId="0" applyFont="1" applyFill="1" applyBorder="1">
      <alignment vertical="top"/>
    </xf>
    <xf numFmtId="167" fontId="32" fillId="0" borderId="0" xfId="0" applyFont="1">
      <alignment vertical="top"/>
    </xf>
    <xf numFmtId="167" fontId="15" fillId="8" borderId="0" xfId="0" applyFont="1" applyFill="1" applyBorder="1" applyAlignment="1">
      <alignment horizontal="left" vertical="top"/>
    </xf>
    <xf numFmtId="174" fontId="15" fillId="0" borderId="0" xfId="1" applyNumberFormat="1" applyFont="1" applyFill="1" applyBorder="1" applyAlignment="1">
      <alignment vertical="top"/>
    </xf>
    <xf numFmtId="174" fontId="15" fillId="0" borderId="0" xfId="1" applyNumberFormat="1" applyFont="1" applyBorder="1" applyAlignment="1">
      <alignment vertical="top"/>
    </xf>
    <xf numFmtId="167" fontId="21" fillId="4" borderId="0" xfId="0" applyFont="1" applyFill="1">
      <alignment vertical="top"/>
    </xf>
    <xf numFmtId="167" fontId="27" fillId="4" borderId="0" xfId="0" applyFont="1" applyFill="1">
      <alignment vertical="top"/>
    </xf>
    <xf numFmtId="178" fontId="15" fillId="0" borderId="0" xfId="14" applyNumberFormat="1" applyFont="1" applyFill="1">
      <alignment vertical="top"/>
    </xf>
    <xf numFmtId="177" fontId="15" fillId="0" borderId="0" xfId="14" applyNumberFormat="1" applyFont="1" applyFill="1" applyBorder="1">
      <alignment vertical="top"/>
    </xf>
    <xf numFmtId="165" fontId="27" fillId="0" borderId="0" xfId="0" applyNumberFormat="1" applyFont="1">
      <alignment vertical="top"/>
    </xf>
    <xf numFmtId="43" fontId="17" fillId="4" borderId="0" xfId="1" applyFont="1" applyFill="1" applyAlignment="1">
      <alignment vertical="top"/>
    </xf>
    <xf numFmtId="167" fontId="17" fillId="0" borderId="0" xfId="0" applyFont="1">
      <alignment vertical="top"/>
    </xf>
    <xf numFmtId="175" fontId="17" fillId="0" borderId="0" xfId="0" applyNumberFormat="1" applyFont="1">
      <alignment vertical="top"/>
    </xf>
    <xf numFmtId="167" fontId="13" fillId="8" borderId="0" xfId="0" applyFont="1" applyFill="1">
      <alignment vertical="top"/>
    </xf>
    <xf numFmtId="175" fontId="21" fillId="0" borderId="0" xfId="0" applyNumberFormat="1" applyFont="1">
      <alignment vertical="top"/>
    </xf>
    <xf numFmtId="167" fontId="53" fillId="0" borderId="0" xfId="0" applyFont="1">
      <alignment vertical="top"/>
    </xf>
    <xf numFmtId="167" fontId="22" fillId="0" borderId="0" xfId="0" applyFont="1" applyFill="1" applyBorder="1">
      <alignment vertical="top"/>
    </xf>
    <xf numFmtId="167" fontId="21" fillId="16" borderId="0" xfId="0" applyFont="1" applyFill="1">
      <alignment vertical="top"/>
    </xf>
    <xf numFmtId="165" fontId="22" fillId="0" borderId="0" xfId="3" applyFont="1" applyFill="1" applyBorder="1">
      <alignment vertical="top"/>
    </xf>
    <xf numFmtId="167" fontId="13" fillId="0" borderId="0" xfId="7" applyNumberFormat="1" applyFill="1" applyBorder="1">
      <alignment vertical="top"/>
    </xf>
    <xf numFmtId="165" fontId="15" fillId="0" borderId="0" xfId="3" applyFont="1" applyFill="1" applyBorder="1" applyAlignment="1">
      <alignment horizontal="right" vertical="top"/>
    </xf>
    <xf numFmtId="165" fontId="15" fillId="0" borderId="0" xfId="3" applyFont="1" applyBorder="1" applyAlignment="1">
      <alignment horizontal="left" vertical="top"/>
    </xf>
    <xf numFmtId="167" fontId="15" fillId="6" borderId="0" xfId="0" applyFont="1" applyFill="1" applyBorder="1">
      <alignment vertical="top"/>
    </xf>
    <xf numFmtId="0" fontId="15" fillId="0" borderId="0" xfId="0" applyNumberFormat="1" applyFont="1" applyBorder="1">
      <alignment vertical="top"/>
    </xf>
    <xf numFmtId="0" fontId="33" fillId="0" borderId="0" xfId="7" applyNumberFormat="1" applyFont="1" applyBorder="1">
      <alignment vertical="top"/>
    </xf>
    <xf numFmtId="0" fontId="34" fillId="0" borderId="0" xfId="8" applyFont="1" applyFill="1" applyBorder="1">
      <alignment vertical="top"/>
    </xf>
    <xf numFmtId="0" fontId="54" fillId="0" borderId="0" xfId="8" applyFont="1" applyFill="1" applyBorder="1">
      <alignment vertical="top"/>
    </xf>
    <xf numFmtId="0" fontId="22" fillId="0" borderId="0" xfId="9" applyFont="1" applyBorder="1">
      <alignment horizontal="right" vertical="top"/>
    </xf>
    <xf numFmtId="43" fontId="22" fillId="0" borderId="0" xfId="1" applyFont="1" applyBorder="1" applyAlignment="1">
      <alignment vertical="top"/>
    </xf>
    <xf numFmtId="174" fontId="22" fillId="0" borderId="0" xfId="1" applyNumberFormat="1" applyFont="1" applyBorder="1" applyAlignment="1">
      <alignment vertical="top"/>
    </xf>
    <xf numFmtId="167" fontId="7" fillId="0" borderId="0" xfId="0" applyFont="1">
      <alignment vertical="top"/>
    </xf>
    <xf numFmtId="167" fontId="21" fillId="16" borderId="0" xfId="0" applyFont="1" applyFill="1" applyAlignment="1"/>
    <xf numFmtId="167" fontId="6" fillId="0" borderId="0" xfId="0" applyFont="1">
      <alignment vertical="top"/>
    </xf>
    <xf numFmtId="167" fontId="6" fillId="0" borderId="0" xfId="0" applyFont="1" applyFill="1">
      <alignment vertical="top"/>
    </xf>
    <xf numFmtId="167" fontId="27" fillId="0" borderId="0" xfId="0" applyFont="1">
      <alignment vertical="top"/>
    </xf>
    <xf numFmtId="168" fontId="15" fillId="0" borderId="13" xfId="2" applyFont="1" applyFill="1" applyBorder="1">
      <alignment vertical="top"/>
    </xf>
    <xf numFmtId="167" fontId="5" fillId="0" borderId="0" xfId="0" applyFont="1">
      <alignment vertical="top"/>
    </xf>
    <xf numFmtId="168" fontId="15" fillId="0" borderId="0" xfId="2" applyFont="1" applyFill="1" applyBorder="1">
      <alignment vertical="top"/>
    </xf>
    <xf numFmtId="167" fontId="57" fillId="0" borderId="0" xfId="0" applyFont="1">
      <alignment vertical="top"/>
    </xf>
    <xf numFmtId="168" fontId="29" fillId="0" borderId="0" xfId="2" applyFont="1">
      <alignment vertical="top"/>
    </xf>
    <xf numFmtId="167" fontId="58" fillId="0" borderId="0" xfId="0" applyFont="1">
      <alignment vertical="top"/>
    </xf>
    <xf numFmtId="175" fontId="29" fillId="0" borderId="0" xfId="0" applyNumberFormat="1" applyFont="1">
      <alignment vertical="top"/>
    </xf>
    <xf numFmtId="168" fontId="58" fillId="0" borderId="0" xfId="2" applyFont="1">
      <alignment vertical="top"/>
    </xf>
    <xf numFmtId="175" fontId="58" fillId="0" borderId="0" xfId="0" applyNumberFormat="1" applyFont="1">
      <alignment vertical="top"/>
    </xf>
    <xf numFmtId="167" fontId="56" fillId="0" borderId="0" xfId="0" applyFont="1">
      <alignment vertical="top"/>
    </xf>
    <xf numFmtId="175" fontId="58" fillId="0" borderId="0" xfId="4" applyNumberFormat="1" applyFont="1">
      <alignment vertical="top"/>
    </xf>
    <xf numFmtId="179" fontId="58" fillId="0" borderId="0" xfId="2" applyNumberFormat="1" applyFont="1">
      <alignment vertical="top"/>
    </xf>
    <xf numFmtId="0" fontId="18" fillId="0" borderId="0" xfId="7" applyNumberFormat="1" applyFont="1" applyFill="1" applyBorder="1">
      <alignment vertical="top"/>
    </xf>
    <xf numFmtId="0" fontId="19" fillId="0" borderId="0" xfId="8" applyFont="1" applyFill="1" applyBorder="1">
      <alignment vertical="top"/>
    </xf>
    <xf numFmtId="0" fontId="59" fillId="0" borderId="0" xfId="8" applyFont="1" applyFill="1" applyBorder="1">
      <alignment vertical="top"/>
    </xf>
    <xf numFmtId="0" fontId="17" fillId="0" borderId="0" xfId="9" applyFont="1" applyFill="1" applyBorder="1">
      <alignment horizontal="right" vertical="top"/>
    </xf>
    <xf numFmtId="167" fontId="17" fillId="0" borderId="0" xfId="0" applyFont="1" applyFill="1" applyBorder="1">
      <alignment vertical="top"/>
    </xf>
    <xf numFmtId="168" fontId="55" fillId="0" borderId="0" xfId="2" applyFont="1">
      <alignment vertical="top"/>
    </xf>
    <xf numFmtId="174" fontId="17" fillId="0" borderId="0" xfId="1" applyNumberFormat="1" applyFont="1" applyFill="1" applyBorder="1" applyAlignment="1">
      <alignment vertical="top"/>
    </xf>
    <xf numFmtId="167" fontId="55" fillId="0" borderId="14" xfId="0" applyFont="1" applyBorder="1">
      <alignment vertical="top"/>
    </xf>
    <xf numFmtId="175" fontId="55" fillId="0" borderId="14" xfId="0" applyNumberFormat="1" applyFont="1" applyBorder="1">
      <alignment vertical="top"/>
    </xf>
    <xf numFmtId="167" fontId="55" fillId="0" borderId="0" xfId="0" applyFont="1" applyBorder="1">
      <alignment vertical="top"/>
    </xf>
    <xf numFmtId="175" fontId="55" fillId="0" borderId="0" xfId="0" applyNumberFormat="1" applyFont="1" applyBorder="1">
      <alignment vertical="top"/>
    </xf>
    <xf numFmtId="175" fontId="17" fillId="0" borderId="0" xfId="4" applyNumberFormat="1" applyFont="1">
      <alignment vertical="top"/>
    </xf>
    <xf numFmtId="167" fontId="4" fillId="0" borderId="0" xfId="0" applyFont="1">
      <alignment vertical="top"/>
    </xf>
    <xf numFmtId="167" fontId="10" fillId="0" borderId="0" xfId="0" applyFont="1">
      <alignment vertical="top"/>
    </xf>
    <xf numFmtId="175" fontId="10" fillId="0" borderId="0" xfId="0" applyNumberFormat="1" applyFont="1">
      <alignment vertical="top"/>
    </xf>
    <xf numFmtId="167" fontId="55" fillId="0" borderId="0" xfId="0" applyFont="1">
      <alignment vertical="top"/>
    </xf>
    <xf numFmtId="168" fontId="10" fillId="0" borderId="0" xfId="0" applyNumberFormat="1" applyFont="1">
      <alignment vertical="top"/>
    </xf>
    <xf numFmtId="179" fontId="10" fillId="0" borderId="0" xfId="0" applyNumberFormat="1" applyFont="1">
      <alignment vertical="top"/>
    </xf>
    <xf numFmtId="167" fontId="10" fillId="0" borderId="0" xfId="2" applyNumberFormat="1" applyFont="1">
      <alignment vertical="top"/>
    </xf>
    <xf numFmtId="175" fontId="10" fillId="0" borderId="0" xfId="2" applyNumberFormat="1" applyFont="1">
      <alignment vertical="top"/>
    </xf>
    <xf numFmtId="168" fontId="10" fillId="0" borderId="0" xfId="2" applyFont="1">
      <alignment vertical="top"/>
    </xf>
    <xf numFmtId="175" fontId="10" fillId="0" borderId="0" xfId="4" applyNumberFormat="1" applyFont="1">
      <alignment vertical="top"/>
    </xf>
    <xf numFmtId="168" fontId="29" fillId="0" borderId="0" xfId="0" applyNumberFormat="1" applyFont="1">
      <alignment vertical="top"/>
    </xf>
    <xf numFmtId="175" fontId="29" fillId="0" borderId="0" xfId="4" applyNumberFormat="1" applyFont="1">
      <alignment vertical="top"/>
    </xf>
    <xf numFmtId="170" fontId="15" fillId="3" borderId="0" xfId="5" applyFont="1" applyFill="1" applyBorder="1">
      <alignment vertical="top"/>
    </xf>
    <xf numFmtId="0" fontId="15" fillId="3" borderId="0" xfId="5" applyNumberFormat="1" applyFont="1" applyFill="1" applyBorder="1">
      <alignment vertical="top"/>
    </xf>
    <xf numFmtId="174" fontId="15" fillId="3" borderId="0" xfId="1" applyNumberFormat="1" applyFont="1" applyFill="1" applyBorder="1" applyAlignment="1">
      <alignment vertical="top"/>
    </xf>
    <xf numFmtId="167" fontId="3" fillId="0" borderId="0" xfId="0" applyFont="1">
      <alignment vertical="top"/>
    </xf>
    <xf numFmtId="167" fontId="3" fillId="0" borderId="0" xfId="0" applyFont="1" applyFill="1">
      <alignment vertical="top"/>
    </xf>
    <xf numFmtId="168" fontId="58" fillId="0" borderId="0" xfId="2" applyFont="1" applyFill="1">
      <alignment vertical="top"/>
    </xf>
    <xf numFmtId="168" fontId="10" fillId="0" borderId="0" xfId="2" applyFont="1" applyFill="1">
      <alignment vertical="top"/>
    </xf>
    <xf numFmtId="167" fontId="17" fillId="0" borderId="0" xfId="1" applyNumberFormat="1" applyFont="1" applyFill="1" applyAlignment="1">
      <alignment vertical="top"/>
    </xf>
    <xf numFmtId="168" fontId="15" fillId="3" borderId="0" xfId="2" applyFont="1" applyFill="1" applyBorder="1">
      <alignment vertical="top"/>
    </xf>
    <xf numFmtId="175" fontId="15" fillId="3" borderId="0" xfId="21" applyNumberFormat="1" applyFont="1" applyFill="1" applyBorder="1">
      <alignment vertical="top"/>
    </xf>
    <xf numFmtId="167" fontId="15" fillId="3" borderId="0" xfId="21" applyNumberFormat="1" applyFont="1" applyFill="1" applyBorder="1">
      <alignment vertical="top"/>
    </xf>
    <xf numFmtId="0" fontId="60" fillId="53" borderId="0" xfId="74"/>
    <xf numFmtId="0" fontId="21" fillId="0" borderId="0" xfId="75"/>
    <xf numFmtId="0" fontId="52" fillId="53" borderId="12" xfId="75" applyFont="1" applyFill="1" applyBorder="1"/>
    <xf numFmtId="0" fontId="52" fillId="53" borderId="0" xfId="75" applyFont="1" applyFill="1"/>
    <xf numFmtId="0" fontId="52" fillId="2" borderId="0" xfId="75" applyFont="1" applyFill="1"/>
    <xf numFmtId="15" fontId="52" fillId="53" borderId="0" xfId="75" applyNumberFormat="1" applyFont="1" applyFill="1" applyAlignment="1">
      <alignment horizontal="left"/>
    </xf>
    <xf numFmtId="0" fontId="61" fillId="53" borderId="0" xfId="76" applyFont="1" applyFill="1"/>
    <xf numFmtId="0" fontId="62" fillId="0" borderId="0" xfId="77" applyAlignment="1">
      <alignment vertical="center"/>
    </xf>
    <xf numFmtId="167" fontId="63" fillId="0" borderId="0" xfId="78" applyFont="1" applyFill="1">
      <alignment vertical="top"/>
    </xf>
    <xf numFmtId="0" fontId="21" fillId="0" borderId="0" xfId="75" applyAlignment="1">
      <alignment vertical="center"/>
    </xf>
    <xf numFmtId="0" fontId="21" fillId="0" borderId="0" xfId="75" applyAlignment="1">
      <alignment vertical="center" wrapText="1"/>
    </xf>
    <xf numFmtId="0" fontId="31" fillId="0" borderId="0" xfId="76" applyAlignment="1">
      <alignment vertical="center"/>
    </xf>
    <xf numFmtId="0" fontId="64" fillId="53" borderId="0" xfId="79"/>
    <xf numFmtId="167" fontId="15" fillId="0" borderId="0" xfId="14" applyFont="1" applyFill="1" applyBorder="1">
      <alignment vertical="top"/>
    </xf>
    <xf numFmtId="167" fontId="13" fillId="5" borderId="0" xfId="0" applyFont="1" applyFill="1">
      <alignment vertical="top"/>
    </xf>
    <xf numFmtId="168" fontId="21" fillId="0" borderId="0" xfId="0" applyNumberFormat="1" applyFont="1" applyBorder="1" applyAlignment="1">
      <alignment horizontal="right" vertical="top"/>
    </xf>
    <xf numFmtId="175" fontId="10" fillId="0" borderId="0" xfId="2" applyNumberFormat="1" applyFont="1" applyFill="1">
      <alignment vertical="top"/>
    </xf>
    <xf numFmtId="167" fontId="0" fillId="0" borderId="0" xfId="0" applyAlignment="1">
      <alignment horizontal="center" vertical="top" wrapText="1"/>
    </xf>
    <xf numFmtId="167" fontId="50" fillId="0" borderId="0" xfId="0" applyFont="1">
      <alignment vertical="top"/>
    </xf>
    <xf numFmtId="167" fontId="58" fillId="0" borderId="0" xfId="0" applyFont="1" applyFill="1">
      <alignment vertical="top"/>
    </xf>
    <xf numFmtId="168" fontId="29" fillId="0" borderId="0" xfId="2" applyFont="1" applyFill="1">
      <alignment vertical="top"/>
    </xf>
    <xf numFmtId="167" fontId="57" fillId="0" borderId="0" xfId="0" applyFont="1" applyFill="1">
      <alignment vertical="top"/>
    </xf>
    <xf numFmtId="167" fontId="56" fillId="0" borderId="0" xfId="0" applyFont="1" applyFill="1">
      <alignment vertical="top"/>
    </xf>
    <xf numFmtId="167" fontId="29" fillId="0" borderId="0" xfId="0" applyFont="1" applyFill="1">
      <alignment vertical="top"/>
    </xf>
    <xf numFmtId="167" fontId="0" fillId="0" borderId="0" xfId="0" applyFill="1">
      <alignment vertical="top"/>
    </xf>
    <xf numFmtId="168" fontId="15" fillId="5" borderId="0" xfId="2" applyFont="1" applyFill="1" applyBorder="1">
      <alignment vertical="top"/>
    </xf>
    <xf numFmtId="167" fontId="13" fillId="5" borderId="0" xfId="0" applyFont="1" applyFill="1" applyBorder="1">
      <alignment vertical="top"/>
    </xf>
    <xf numFmtId="167" fontId="21" fillId="5" borderId="0" xfId="0" applyFont="1" applyFill="1">
      <alignment vertical="top"/>
    </xf>
    <xf numFmtId="165" fontId="15" fillId="0" borderId="0" xfId="1" applyNumberFormat="1" applyFont="1" applyBorder="1" applyAlignment="1">
      <alignment vertical="top"/>
    </xf>
    <xf numFmtId="167" fontId="0" fillId="0" borderId="1" xfId="0" applyBorder="1">
      <alignment vertical="top"/>
    </xf>
    <xf numFmtId="180" fontId="0" fillId="0" borderId="1" xfId="0" applyNumberFormat="1" applyBorder="1">
      <alignment vertical="top"/>
    </xf>
    <xf numFmtId="167" fontId="0" fillId="0" borderId="1" xfId="0" applyFill="1" applyBorder="1">
      <alignment vertical="top"/>
    </xf>
    <xf numFmtId="175" fontId="0" fillId="0" borderId="1" xfId="0" applyNumberFormat="1" applyFill="1" applyBorder="1">
      <alignment vertical="top"/>
    </xf>
    <xf numFmtId="175" fontId="24" fillId="7" borderId="0" xfId="0" applyNumberFormat="1" applyFont="1" applyFill="1" applyAlignment="1"/>
    <xf numFmtId="175" fontId="13" fillId="0" borderId="0" xfId="1" applyNumberFormat="1" applyFont="1" applyFill="1" applyAlignment="1">
      <alignment horizontal="right" vertical="top"/>
    </xf>
    <xf numFmtId="175" fontId="13" fillId="8" borderId="0" xfId="0" applyNumberFormat="1" applyFont="1" applyFill="1" applyBorder="1">
      <alignment vertical="top"/>
    </xf>
    <xf numFmtId="175" fontId="29" fillId="0" borderId="0" xfId="2" applyNumberFormat="1" applyFont="1">
      <alignment vertical="top"/>
    </xf>
    <xf numFmtId="175" fontId="58" fillId="0" borderId="0" xfId="2" applyNumberFormat="1" applyFont="1">
      <alignment vertical="top"/>
    </xf>
    <xf numFmtId="175" fontId="29" fillId="0" borderId="0" xfId="2" applyNumberFormat="1" applyFont="1" applyFill="1">
      <alignment vertical="top"/>
    </xf>
    <xf numFmtId="175" fontId="17" fillId="0" borderId="0" xfId="1" applyNumberFormat="1" applyFont="1" applyFill="1" applyBorder="1" applyAlignment="1">
      <alignment vertical="top"/>
    </xf>
    <xf numFmtId="175" fontId="29" fillId="0" borderId="0" xfId="0" applyNumberFormat="1" applyFont="1" applyFill="1">
      <alignment vertical="top"/>
    </xf>
    <xf numFmtId="175" fontId="15" fillId="0" borderId="0" xfId="1" applyNumberFormat="1" applyFont="1" applyAlignment="1">
      <alignment vertical="top"/>
    </xf>
    <xf numFmtId="168" fontId="21" fillId="0" borderId="0" xfId="0" applyNumberFormat="1" applyFont="1" applyFill="1" applyBorder="1" applyAlignment="1">
      <alignment horizontal="right" vertical="top"/>
    </xf>
    <xf numFmtId="177" fontId="58" fillId="0" borderId="0" xfId="0" applyNumberFormat="1" applyFont="1">
      <alignment vertical="top"/>
    </xf>
    <xf numFmtId="175" fontId="58" fillId="0" borderId="0" xfId="0" applyNumberFormat="1" applyFont="1" applyFill="1">
      <alignment vertical="top"/>
    </xf>
    <xf numFmtId="168" fontId="55" fillId="0" borderId="0" xfId="2" applyFont="1" applyFill="1">
      <alignment vertical="top"/>
    </xf>
    <xf numFmtId="175" fontId="58" fillId="0" borderId="0" xfId="2" applyNumberFormat="1" applyFont="1" applyFill="1">
      <alignment vertical="top"/>
    </xf>
    <xf numFmtId="167" fontId="10" fillId="0" borderId="0" xfId="2" applyNumberFormat="1" applyFont="1" applyFill="1">
      <alignment vertical="top"/>
    </xf>
    <xf numFmtId="167" fontId="27" fillId="0" borderId="0" xfId="0" quotePrefix="1" applyFont="1">
      <alignment vertical="top"/>
    </xf>
    <xf numFmtId="167" fontId="10" fillId="18" borderId="0" xfId="0" applyFont="1" applyFill="1" applyBorder="1">
      <alignment vertical="top"/>
    </xf>
    <xf numFmtId="167" fontId="55" fillId="18" borderId="0" xfId="0" applyFont="1" applyFill="1" applyBorder="1">
      <alignment vertical="top"/>
    </xf>
    <xf numFmtId="167" fontId="0" fillId="18" borderId="0" xfId="0" applyFill="1">
      <alignment vertical="top"/>
    </xf>
    <xf numFmtId="175" fontId="55" fillId="18" borderId="0" xfId="0" applyNumberFormat="1" applyFont="1" applyFill="1" applyBorder="1">
      <alignment vertical="top"/>
    </xf>
    <xf numFmtId="168" fontId="55" fillId="18" borderId="0" xfId="0" applyNumberFormat="1" applyFont="1" applyFill="1" applyBorder="1">
      <alignment vertical="top"/>
    </xf>
    <xf numFmtId="175" fontId="55" fillId="0" borderId="0" xfId="2" applyNumberFormat="1" applyFont="1">
      <alignment vertical="top"/>
    </xf>
    <xf numFmtId="168" fontId="10" fillId="0" borderId="0" xfId="0" applyNumberFormat="1" applyFont="1" applyFill="1">
      <alignment vertical="top"/>
    </xf>
    <xf numFmtId="175" fontId="10" fillId="0" borderId="0" xfId="0" applyNumberFormat="1" applyFont="1" applyFill="1">
      <alignment vertical="top"/>
    </xf>
    <xf numFmtId="179" fontId="10" fillId="0" borderId="0" xfId="0" applyNumberFormat="1" applyFont="1" applyFill="1">
      <alignment vertical="top"/>
    </xf>
    <xf numFmtId="167" fontId="53" fillId="0" borderId="0" xfId="0" applyFont="1" applyFill="1">
      <alignment vertical="top"/>
    </xf>
    <xf numFmtId="177" fontId="29" fillId="0" borderId="0" xfId="0" applyNumberFormat="1" applyFont="1">
      <alignment vertical="top"/>
    </xf>
    <xf numFmtId="177" fontId="10" fillId="0" borderId="0" xfId="2" applyNumberFormat="1" applyFont="1">
      <alignment vertical="top"/>
    </xf>
    <xf numFmtId="175" fontId="10" fillId="18" borderId="0" xfId="0" applyNumberFormat="1" applyFont="1" applyFill="1" applyBorder="1">
      <alignment vertical="top"/>
    </xf>
    <xf numFmtId="169" fontId="29" fillId="0" borderId="0" xfId="2" applyNumberFormat="1" applyFont="1" applyFill="1">
      <alignment vertical="top"/>
    </xf>
    <xf numFmtId="176" fontId="29" fillId="0" borderId="0" xfId="2" applyNumberFormat="1" applyFont="1" applyFill="1">
      <alignment vertical="top"/>
    </xf>
    <xf numFmtId="176" fontId="29" fillId="0" borderId="0" xfId="0" applyNumberFormat="1" applyFont="1">
      <alignment vertical="top"/>
    </xf>
    <xf numFmtId="175" fontId="17" fillId="0" borderId="0" xfId="1" applyNumberFormat="1" applyFont="1" applyFill="1" applyAlignment="1">
      <alignment vertical="top"/>
    </xf>
    <xf numFmtId="175" fontId="17" fillId="4" borderId="0" xfId="1" applyNumberFormat="1" applyFont="1" applyFill="1" applyAlignment="1">
      <alignment vertical="top"/>
    </xf>
    <xf numFmtId="175" fontId="29" fillId="0" borderId="0" xfId="0" applyNumberFormat="1" applyFont="1" applyFill="1" applyBorder="1">
      <alignment vertical="top"/>
    </xf>
    <xf numFmtId="167" fontId="29" fillId="0" borderId="0" xfId="0" applyFont="1" applyAlignment="1">
      <alignment horizontal="right" vertical="top"/>
    </xf>
    <xf numFmtId="175" fontId="29" fillId="0" borderId="0" xfId="0" applyNumberFormat="1" applyFont="1" applyAlignment="1">
      <alignment horizontal="right" vertical="top"/>
    </xf>
    <xf numFmtId="167" fontId="23" fillId="0" borderId="0" xfId="0" applyFont="1" applyFill="1">
      <alignment vertical="top"/>
    </xf>
    <xf numFmtId="167" fontId="24" fillId="0" borderId="0" xfId="0" applyFont="1" applyFill="1" applyAlignment="1"/>
    <xf numFmtId="167" fontId="21" fillId="0" borderId="1" xfId="0" applyFont="1" applyBorder="1" applyAlignment="1">
      <alignment horizontal="center" vertical="center"/>
    </xf>
    <xf numFmtId="167" fontId="21" fillId="0" borderId="0" xfId="0" applyFont="1" applyAlignment="1">
      <alignment vertical="center"/>
    </xf>
    <xf numFmtId="167" fontId="21" fillId="54" borderId="1" xfId="0" applyFont="1" applyFill="1" applyBorder="1" applyAlignment="1">
      <alignment horizontal="center" vertical="center"/>
    </xf>
    <xf numFmtId="167" fontId="21" fillId="0" borderId="0" xfId="0" applyFont="1" applyAlignment="1">
      <alignment horizontal="center" vertical="center"/>
    </xf>
    <xf numFmtId="167" fontId="24" fillId="7" borderId="0" xfId="0" applyFont="1" applyFill="1" applyAlignment="1">
      <alignment horizontal="center" vertical="center"/>
    </xf>
    <xf numFmtId="167" fontId="24" fillId="0" borderId="0" xfId="0" applyFont="1" applyFill="1" applyAlignment="1">
      <alignment horizontal="center" vertical="center"/>
    </xf>
    <xf numFmtId="167" fontId="21" fillId="54" borderId="20" xfId="0" applyFont="1" applyFill="1" applyBorder="1" applyAlignment="1">
      <alignment horizontal="center" vertical="center"/>
    </xf>
    <xf numFmtId="167" fontId="21" fillId="54" borderId="21" xfId="0" applyFont="1" applyFill="1" applyBorder="1" applyAlignment="1">
      <alignment horizontal="center" vertical="center"/>
    </xf>
    <xf numFmtId="167" fontId="21" fillId="0" borderId="20" xfId="0" applyFont="1" applyBorder="1" applyAlignment="1">
      <alignment horizontal="center" vertical="center"/>
    </xf>
    <xf numFmtId="167" fontId="21" fillId="0" borderId="22" xfId="0" applyFont="1" applyBorder="1" applyAlignment="1">
      <alignment horizontal="center" vertical="center"/>
    </xf>
    <xf numFmtId="167" fontId="21" fillId="0" borderId="23" xfId="0" applyFont="1" applyBorder="1" applyAlignment="1">
      <alignment horizontal="center" vertical="center"/>
    </xf>
    <xf numFmtId="176" fontId="21" fillId="56" borderId="1" xfId="2" applyNumberFormat="1" applyFont="1" applyFill="1" applyBorder="1" applyAlignment="1">
      <alignment horizontal="center" vertical="center"/>
    </xf>
    <xf numFmtId="176" fontId="21" fillId="56" borderId="23" xfId="2" applyNumberFormat="1" applyFont="1" applyFill="1" applyBorder="1" applyAlignment="1">
      <alignment horizontal="center" vertical="center"/>
    </xf>
    <xf numFmtId="176" fontId="21" fillId="56" borderId="1" xfId="2" applyNumberFormat="1" applyFont="1" applyFill="1" applyBorder="1" applyAlignment="1">
      <alignment horizontal="center" vertical="top"/>
    </xf>
    <xf numFmtId="176" fontId="21" fillId="56" borderId="23" xfId="2" applyNumberFormat="1" applyFont="1" applyFill="1" applyBorder="1" applyAlignment="1">
      <alignment horizontal="center" vertical="top"/>
    </xf>
    <xf numFmtId="176" fontId="21" fillId="56" borderId="21" xfId="2" applyNumberFormat="1" applyFont="1" applyFill="1" applyBorder="1" applyAlignment="1">
      <alignment horizontal="center" vertical="top"/>
    </xf>
    <xf numFmtId="176" fontId="21" fillId="56" borderId="24" xfId="2" applyNumberFormat="1" applyFont="1" applyFill="1" applyBorder="1" applyAlignment="1">
      <alignment horizontal="center" vertical="top"/>
    </xf>
    <xf numFmtId="167" fontId="21" fillId="0" borderId="26" xfId="0" applyFont="1" applyBorder="1" applyAlignment="1">
      <alignment horizontal="center" vertical="center"/>
    </xf>
    <xf numFmtId="167" fontId="15" fillId="0" borderId="26" xfId="0" applyFont="1" applyFill="1" applyBorder="1" applyAlignment="1">
      <alignment horizontal="center" vertical="center"/>
    </xf>
    <xf numFmtId="167" fontId="66" fillId="7" borderId="0" xfId="0" applyFont="1" applyFill="1" applyAlignment="1"/>
    <xf numFmtId="167" fontId="66" fillId="0" borderId="0" xfId="0" applyFont="1" applyFill="1" applyAlignment="1"/>
    <xf numFmtId="167" fontId="15" fillId="54" borderId="25" xfId="0" applyFont="1" applyFill="1" applyBorder="1" applyAlignment="1">
      <alignment horizontal="center" vertical="center"/>
    </xf>
    <xf numFmtId="167" fontId="15" fillId="0" borderId="26" xfId="0" applyFont="1" applyBorder="1" applyAlignment="1">
      <alignment horizontal="center" vertical="center"/>
    </xf>
    <xf numFmtId="167" fontId="67" fillId="0" borderId="0" xfId="0" applyFont="1">
      <alignment vertical="top"/>
    </xf>
    <xf numFmtId="167" fontId="15" fillId="0" borderId="28" xfId="0" applyFont="1" applyFill="1" applyBorder="1" applyAlignment="1">
      <alignment horizontal="center" vertical="center"/>
    </xf>
    <xf numFmtId="167" fontId="15" fillId="0" borderId="28" xfId="0" applyFont="1" applyBorder="1" applyAlignment="1">
      <alignment horizontal="center" vertical="center"/>
    </xf>
    <xf numFmtId="167" fontId="15" fillId="0" borderId="29" xfId="0" applyFont="1" applyBorder="1" applyAlignment="1">
      <alignment horizontal="center" vertical="center"/>
    </xf>
    <xf numFmtId="167" fontId="15" fillId="54" borderId="31" xfId="0" applyFont="1" applyFill="1" applyBorder="1" applyAlignment="1">
      <alignment horizontal="center" vertical="center"/>
    </xf>
    <xf numFmtId="167" fontId="15" fillId="0" borderId="27" xfId="0" applyFont="1" applyBorder="1" applyAlignment="1">
      <alignment horizontal="center" vertical="top"/>
    </xf>
    <xf numFmtId="167" fontId="15" fillId="55" borderId="28" xfId="0" applyFont="1" applyFill="1" applyBorder="1" applyAlignment="1">
      <alignment horizontal="center" vertical="center"/>
    </xf>
    <xf numFmtId="167" fontId="15" fillId="57" borderId="28" xfId="0" applyFont="1" applyFill="1" applyBorder="1" applyAlignment="1">
      <alignment horizontal="center" vertical="center"/>
    </xf>
    <xf numFmtId="167" fontId="21" fillId="0" borderId="1" xfId="0" applyFont="1" applyBorder="1" applyAlignment="1">
      <alignment horizontal="center" vertical="top"/>
    </xf>
    <xf numFmtId="167" fontId="21" fillId="59" borderId="19" xfId="0" applyFont="1" applyFill="1" applyBorder="1" applyAlignment="1">
      <alignment horizontal="center" vertical="center"/>
    </xf>
    <xf numFmtId="167" fontId="0" fillId="0" borderId="23" xfId="0" applyBorder="1">
      <alignment vertical="top"/>
    </xf>
    <xf numFmtId="167" fontId="21" fillId="60" borderId="20" xfId="0" applyFont="1" applyFill="1" applyBorder="1" applyAlignment="1">
      <alignment horizontal="center" vertical="center"/>
    </xf>
    <xf numFmtId="176" fontId="21" fillId="60" borderId="1" xfId="2" applyNumberFormat="1" applyFont="1" applyFill="1" applyBorder="1" applyAlignment="1">
      <alignment horizontal="center" vertical="center"/>
    </xf>
    <xf numFmtId="167" fontId="21" fillId="60" borderId="1" xfId="0" applyFont="1" applyFill="1" applyBorder="1" applyAlignment="1">
      <alignment horizontal="center" vertical="center"/>
    </xf>
    <xf numFmtId="176" fontId="21" fillId="60" borderId="1" xfId="2" applyNumberFormat="1" applyFont="1" applyFill="1" applyBorder="1" applyAlignment="1">
      <alignment horizontal="center" vertical="top"/>
    </xf>
    <xf numFmtId="176" fontId="21" fillId="60" borderId="21" xfId="2" applyNumberFormat="1" applyFont="1" applyFill="1" applyBorder="1" applyAlignment="1">
      <alignment horizontal="center" vertical="top"/>
    </xf>
    <xf numFmtId="167" fontId="21" fillId="60" borderId="22" xfId="0" applyFont="1" applyFill="1" applyBorder="1" applyAlignment="1">
      <alignment horizontal="center" vertical="center"/>
    </xf>
    <xf numFmtId="176" fontId="21" fillId="60" borderId="23" xfId="2" applyNumberFormat="1" applyFont="1" applyFill="1" applyBorder="1" applyAlignment="1">
      <alignment horizontal="center" vertical="center"/>
    </xf>
    <xf numFmtId="167" fontId="21" fillId="60" borderId="23" xfId="0" applyFont="1" applyFill="1" applyBorder="1" applyAlignment="1">
      <alignment horizontal="center" vertical="center"/>
    </xf>
    <xf numFmtId="176" fontId="21" fillId="60" borderId="23" xfId="2" applyNumberFormat="1" applyFont="1" applyFill="1" applyBorder="1" applyAlignment="1">
      <alignment horizontal="center" vertical="top"/>
    </xf>
    <xf numFmtId="167" fontId="0" fillId="0" borderId="23" xfId="0" applyBorder="1" applyAlignment="1">
      <alignment horizontal="center" vertical="center"/>
    </xf>
    <xf numFmtId="167" fontId="21" fillId="60" borderId="1" xfId="0" applyFont="1" applyFill="1" applyBorder="1" applyAlignment="1">
      <alignment horizontal="center" vertical="top"/>
    </xf>
    <xf numFmtId="167" fontId="0" fillId="60" borderId="23" xfId="0" applyFill="1" applyBorder="1">
      <alignment vertical="top"/>
    </xf>
    <xf numFmtId="167" fontId="15" fillId="59" borderId="18" xfId="0" applyFont="1" applyFill="1" applyBorder="1" applyAlignment="1">
      <alignment horizontal="center" vertical="center"/>
    </xf>
    <xf numFmtId="167" fontId="15" fillId="0" borderId="20" xfId="0" applyFont="1" applyBorder="1" applyAlignment="1">
      <alignment horizontal="center" vertical="top"/>
    </xf>
    <xf numFmtId="167" fontId="15" fillId="60" borderId="20" xfId="0" applyFont="1" applyFill="1" applyBorder="1" applyAlignment="1">
      <alignment horizontal="center" vertical="top"/>
    </xf>
    <xf numFmtId="167" fontId="67" fillId="60" borderId="22" xfId="0" applyFont="1" applyFill="1" applyBorder="1">
      <alignment vertical="top"/>
    </xf>
    <xf numFmtId="167" fontId="21" fillId="59" borderId="32" xfId="0" applyFont="1" applyFill="1" applyBorder="1" applyAlignment="1">
      <alignment horizontal="center" vertical="center" wrapText="1"/>
    </xf>
    <xf numFmtId="167" fontId="21" fillId="60" borderId="26" xfId="0" applyFont="1" applyFill="1" applyBorder="1" applyAlignment="1">
      <alignment horizontal="center" vertical="center"/>
    </xf>
    <xf numFmtId="167" fontId="21" fillId="0" borderId="28" xfId="0" applyFont="1" applyBorder="1" applyAlignment="1">
      <alignment horizontal="center" vertical="center"/>
    </xf>
    <xf numFmtId="175" fontId="15" fillId="3" borderId="0" xfId="21" applyNumberFormat="1" applyFont="1" applyFill="1" applyBorder="1" applyAlignment="1">
      <alignment horizontal="right" vertical="top"/>
    </xf>
    <xf numFmtId="167" fontId="21" fillId="3" borderId="0" xfId="0" applyFont="1" applyFill="1" applyAlignment="1">
      <alignment horizontal="right" vertical="top"/>
    </xf>
    <xf numFmtId="168" fontId="21" fillId="3" borderId="0" xfId="0" applyNumberFormat="1" applyFont="1" applyFill="1" applyBorder="1" applyAlignment="1">
      <alignment horizontal="right" vertical="top"/>
    </xf>
    <xf numFmtId="175" fontId="15" fillId="0" borderId="0" xfId="21" applyNumberFormat="1" applyFont="1" applyFill="1" applyBorder="1">
      <alignment vertical="top"/>
    </xf>
    <xf numFmtId="167" fontId="2" fillId="0" borderId="0" xfId="0" applyFont="1">
      <alignment vertical="top"/>
    </xf>
    <xf numFmtId="167" fontId="21" fillId="54" borderId="39" xfId="0" applyFont="1" applyFill="1" applyBorder="1" applyAlignment="1">
      <alignment horizontal="center" vertical="center"/>
    </xf>
    <xf numFmtId="167" fontId="21" fillId="54" borderId="40" xfId="0" applyFont="1" applyFill="1" applyBorder="1" applyAlignment="1">
      <alignment horizontal="center" vertical="center"/>
    </xf>
    <xf numFmtId="167" fontId="21" fillId="54" borderId="41" xfId="0" applyFont="1" applyFill="1" applyBorder="1" applyAlignment="1">
      <alignment horizontal="center" vertical="center"/>
    </xf>
    <xf numFmtId="176" fontId="21" fillId="60" borderId="16" xfId="2" applyNumberFormat="1" applyFont="1" applyFill="1" applyBorder="1" applyAlignment="1">
      <alignment horizontal="center" vertical="top"/>
    </xf>
    <xf numFmtId="176" fontId="21" fillId="60" borderId="42" xfId="2" applyNumberFormat="1" applyFont="1" applyFill="1" applyBorder="1" applyAlignment="1">
      <alignment horizontal="center" vertical="top"/>
    </xf>
    <xf numFmtId="167" fontId="21" fillId="54" borderId="17" xfId="0" applyFont="1" applyFill="1" applyBorder="1" applyAlignment="1">
      <alignment horizontal="center" vertical="center"/>
    </xf>
    <xf numFmtId="176" fontId="21" fillId="60" borderId="17" xfId="2" applyNumberFormat="1" applyFont="1" applyFill="1" applyBorder="1" applyAlignment="1">
      <alignment horizontal="center" vertical="top"/>
    </xf>
    <xf numFmtId="43" fontId="21" fillId="56" borderId="1" xfId="1" applyFont="1" applyFill="1" applyBorder="1" applyAlignment="1">
      <alignment horizontal="center" vertical="center"/>
    </xf>
    <xf numFmtId="43" fontId="21" fillId="56" borderId="1" xfId="1" applyFont="1" applyFill="1" applyBorder="1" applyAlignment="1">
      <alignment horizontal="center" vertical="top"/>
    </xf>
    <xf numFmtId="43" fontId="21" fillId="56" borderId="21" xfId="1" applyFont="1" applyFill="1" applyBorder="1" applyAlignment="1">
      <alignment horizontal="center" vertical="top"/>
    </xf>
    <xf numFmtId="43" fontId="21" fillId="56" borderId="23" xfId="1" applyFont="1" applyFill="1" applyBorder="1" applyAlignment="1">
      <alignment horizontal="center" vertical="center"/>
    </xf>
    <xf numFmtId="167" fontId="0" fillId="0" borderId="0" xfId="0" applyAlignment="1">
      <alignment horizontal="center" vertical="center"/>
    </xf>
    <xf numFmtId="167" fontId="0" fillId="0" borderId="0" xfId="0" applyBorder="1" applyAlignment="1">
      <alignment vertical="center"/>
    </xf>
    <xf numFmtId="167" fontId="21" fillId="0" borderId="0" xfId="0" applyFont="1" applyFill="1" applyAlignment="1">
      <alignment vertical="center" wrapText="1"/>
    </xf>
    <xf numFmtId="176" fontId="0" fillId="0" borderId="0" xfId="0" applyNumberFormat="1">
      <alignment vertical="top"/>
    </xf>
    <xf numFmtId="167" fontId="0" fillId="0" borderId="0" xfId="0" applyBorder="1" applyAlignment="1">
      <alignment horizontal="center" vertical="center"/>
    </xf>
    <xf numFmtId="167" fontId="0" fillId="0" borderId="0" xfId="0" applyBorder="1">
      <alignment vertical="top"/>
    </xf>
    <xf numFmtId="176" fontId="0" fillId="0" borderId="0" xfId="2" applyNumberFormat="1" applyFont="1" applyBorder="1">
      <alignment vertical="top"/>
    </xf>
    <xf numFmtId="176" fontId="0" fillId="0" borderId="0" xfId="0" applyNumberFormat="1" applyBorder="1">
      <alignment vertical="top"/>
    </xf>
    <xf numFmtId="167" fontId="0" fillId="0" borderId="0" xfId="0" applyBorder="1" applyAlignment="1">
      <alignment vertical="center" wrapText="1"/>
    </xf>
    <xf numFmtId="167" fontId="21" fillId="0" borderId="0" xfId="0" applyFont="1" applyFill="1" applyBorder="1" applyAlignment="1">
      <alignment vertical="center" wrapText="1"/>
    </xf>
    <xf numFmtId="167" fontId="21" fillId="0" borderId="27" xfId="0" applyFont="1" applyBorder="1" applyAlignment="1">
      <alignment horizontal="center" vertical="center"/>
    </xf>
    <xf numFmtId="167" fontId="15" fillId="0" borderId="30" xfId="0" applyFont="1" applyBorder="1" applyAlignment="1">
      <alignment horizontal="center" vertical="center"/>
    </xf>
    <xf numFmtId="167" fontId="21" fillId="59" borderId="43" xfId="0" applyFont="1" applyFill="1" applyBorder="1" applyAlignment="1">
      <alignment horizontal="center" vertical="center"/>
    </xf>
    <xf numFmtId="167" fontId="21" fillId="0" borderId="21" xfId="0" applyFont="1" applyBorder="1" applyAlignment="1">
      <alignment horizontal="center" vertical="top"/>
    </xf>
    <xf numFmtId="167" fontId="21" fillId="60" borderId="21" xfId="0" applyFont="1" applyFill="1" applyBorder="1" applyAlignment="1">
      <alignment horizontal="center" vertical="top"/>
    </xf>
    <xf numFmtId="167" fontId="0" fillId="0" borderId="24" xfId="0" applyBorder="1">
      <alignment vertical="top"/>
    </xf>
    <xf numFmtId="168" fontId="0" fillId="0" borderId="0" xfId="2" applyFont="1" applyBorder="1">
      <alignment vertical="top"/>
    </xf>
    <xf numFmtId="175" fontId="29" fillId="0" borderId="0" xfId="0" applyNumberFormat="1" applyFont="1" applyBorder="1">
      <alignment vertical="top"/>
    </xf>
    <xf numFmtId="175" fontId="58" fillId="0" borderId="0" xfId="0" applyNumberFormat="1" applyFont="1" applyBorder="1">
      <alignment vertical="top"/>
    </xf>
    <xf numFmtId="168" fontId="21" fillId="3" borderId="0" xfId="2" applyFont="1" applyFill="1" applyBorder="1">
      <alignment vertical="top"/>
    </xf>
    <xf numFmtId="176" fontId="21" fillId="0" borderId="1" xfId="2" applyNumberFormat="1" applyFont="1" applyBorder="1" applyAlignment="1">
      <alignment horizontal="center" vertical="center"/>
    </xf>
    <xf numFmtId="167" fontId="10" fillId="0" borderId="0" xfId="0" applyFont="1" applyFill="1">
      <alignment vertical="top"/>
    </xf>
    <xf numFmtId="167" fontId="21" fillId="0" borderId="1" xfId="0" applyFont="1" applyBorder="1" applyAlignment="1">
      <alignment vertical="center"/>
    </xf>
    <xf numFmtId="167" fontId="21" fillId="0" borderId="0" xfId="0" applyFont="1" applyFill="1" applyBorder="1" applyAlignment="1">
      <alignment horizontal="center" vertical="center" wrapText="1"/>
    </xf>
    <xf numFmtId="168" fontId="21" fillId="0" borderId="0" xfId="2" applyFont="1" applyFill="1" applyBorder="1" applyAlignment="1">
      <alignment horizontal="center" vertical="center"/>
    </xf>
    <xf numFmtId="167" fontId="0" fillId="0" borderId="0" xfId="0" applyFill="1" applyBorder="1">
      <alignment vertical="top"/>
    </xf>
    <xf numFmtId="167" fontId="2" fillId="19" borderId="1" xfId="0" applyFont="1" applyFill="1" applyBorder="1">
      <alignment vertical="top"/>
    </xf>
    <xf numFmtId="167" fontId="2" fillId="5" borderId="1" xfId="0" applyFont="1" applyFill="1" applyBorder="1">
      <alignment vertical="top"/>
    </xf>
    <xf numFmtId="167" fontId="2" fillId="8" borderId="1" xfId="0" applyFont="1" applyFill="1" applyBorder="1">
      <alignment vertical="top"/>
    </xf>
    <xf numFmtId="167" fontId="2" fillId="0" borderId="0" xfId="0" applyFont="1" applyAlignment="1">
      <alignment horizontal="center" vertical="top" wrapText="1"/>
    </xf>
    <xf numFmtId="167" fontId="2" fillId="0" borderId="0" xfId="0" applyFont="1" applyAlignment="1">
      <alignment horizontal="center" wrapText="1"/>
    </xf>
    <xf numFmtId="167" fontId="2" fillId="0" borderId="0" xfId="0" applyFont="1" applyAlignment="1"/>
    <xf numFmtId="167" fontId="2" fillId="18" borderId="1" xfId="0" applyFont="1" applyFill="1" applyBorder="1">
      <alignment vertical="top"/>
    </xf>
    <xf numFmtId="167" fontId="2" fillId="16" borderId="0" xfId="0" applyFont="1" applyFill="1">
      <alignment vertical="top"/>
    </xf>
    <xf numFmtId="167" fontId="2" fillId="0" borderId="0" xfId="0" applyFont="1" applyFill="1">
      <alignment vertical="top"/>
    </xf>
    <xf numFmtId="167" fontId="2" fillId="0" borderId="0" xfId="0" applyFont="1" applyBorder="1">
      <alignment vertical="top"/>
    </xf>
    <xf numFmtId="167" fontId="2" fillId="5" borderId="0" xfId="0" applyFont="1" applyFill="1" applyBorder="1" applyAlignment="1">
      <alignment horizontal="right" vertical="top"/>
    </xf>
    <xf numFmtId="175" fontId="2" fillId="0" borderId="0" xfId="0" applyNumberFormat="1" applyFont="1">
      <alignment vertical="top"/>
    </xf>
    <xf numFmtId="165" fontId="2" fillId="0" borderId="0" xfId="0" applyNumberFormat="1" applyFont="1">
      <alignment vertical="top"/>
    </xf>
    <xf numFmtId="168" fontId="2" fillId="0" borderId="0" xfId="2" applyFont="1">
      <alignment vertical="top"/>
    </xf>
    <xf numFmtId="168" fontId="2" fillId="0" borderId="0" xfId="2" applyFont="1" applyFill="1">
      <alignment vertical="top"/>
    </xf>
    <xf numFmtId="167" fontId="2" fillId="18" borderId="0" xfId="0" applyFont="1" applyFill="1">
      <alignment vertical="top"/>
    </xf>
    <xf numFmtId="168" fontId="21" fillId="5" borderId="0" xfId="0" applyNumberFormat="1" applyFont="1" applyFill="1" applyBorder="1" applyAlignment="1">
      <alignment horizontal="right" vertical="top"/>
    </xf>
    <xf numFmtId="167" fontId="21" fillId="0" borderId="1" xfId="0" applyFont="1" applyFill="1" applyBorder="1" applyAlignment="1">
      <alignment vertical="center"/>
    </xf>
    <xf numFmtId="177" fontId="58" fillId="0" borderId="0" xfId="0" applyNumberFormat="1" applyFont="1" applyFill="1">
      <alignment vertical="top"/>
    </xf>
    <xf numFmtId="167" fontId="21" fillId="0" borderId="1" xfId="0" applyFont="1" applyFill="1" applyBorder="1" applyAlignment="1">
      <alignment horizontal="center" vertical="top"/>
    </xf>
    <xf numFmtId="167" fontId="15" fillId="0" borderId="30" xfId="0" applyFont="1" applyFill="1" applyBorder="1" applyAlignment="1">
      <alignment horizontal="center" vertical="center"/>
    </xf>
    <xf numFmtId="167" fontId="21" fillId="0" borderId="1" xfId="0" applyFont="1" applyBorder="1" applyAlignment="1">
      <alignment horizontal="center" vertical="center" wrapText="1"/>
    </xf>
    <xf numFmtId="167" fontId="21" fillId="61" borderId="1" xfId="0" applyFont="1" applyFill="1" applyBorder="1" applyAlignment="1">
      <alignment horizontal="center" vertical="center"/>
    </xf>
    <xf numFmtId="167" fontId="21" fillId="62" borderId="1" xfId="0" applyFont="1" applyFill="1" applyBorder="1" applyAlignment="1">
      <alignment horizontal="center" vertical="center"/>
    </xf>
    <xf numFmtId="167" fontId="21" fillId="55" borderId="1" xfId="0" applyFont="1" applyFill="1" applyBorder="1" applyAlignment="1">
      <alignment horizontal="center" vertical="center"/>
    </xf>
    <xf numFmtId="167" fontId="21" fillId="57" borderId="1" xfId="0" applyFont="1" applyFill="1" applyBorder="1" applyAlignment="1">
      <alignment horizontal="center" vertical="center"/>
    </xf>
    <xf numFmtId="167" fontId="48" fillId="0" borderId="1" xfId="0" applyFont="1" applyBorder="1">
      <alignment vertical="top"/>
    </xf>
    <xf numFmtId="167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75" fontId="0" fillId="0" borderId="1" xfId="0" applyNumberFormat="1" applyBorder="1" applyAlignment="1">
      <alignment horizontal="center" vertical="center"/>
    </xf>
    <xf numFmtId="167" fontId="68" fillId="0" borderId="0" xfId="0" applyFont="1" applyFill="1">
      <alignment vertical="top"/>
    </xf>
    <xf numFmtId="175" fontId="29" fillId="18" borderId="0" xfId="0" applyNumberFormat="1" applyFont="1" applyFill="1" applyBorder="1">
      <alignment vertical="top"/>
    </xf>
    <xf numFmtId="167" fontId="0" fillId="0" borderId="0" xfId="0" applyAlignment="1">
      <alignment horizontal="center" vertical="top"/>
    </xf>
    <xf numFmtId="167" fontId="1" fillId="56" borderId="1" xfId="0" applyFont="1" applyFill="1" applyBorder="1">
      <alignment vertical="top"/>
    </xf>
    <xf numFmtId="167" fontId="69" fillId="0" borderId="1" xfId="0" applyFont="1" applyBorder="1" applyAlignment="1">
      <alignment horizontal="center" vertical="top"/>
    </xf>
    <xf numFmtId="167" fontId="1" fillId="56" borderId="20" xfId="0" applyFont="1" applyFill="1" applyBorder="1">
      <alignment vertical="top"/>
    </xf>
    <xf numFmtId="167" fontId="1" fillId="56" borderId="21" xfId="0" applyFont="1" applyFill="1" applyBorder="1">
      <alignment vertical="top"/>
    </xf>
    <xf numFmtId="167" fontId="1" fillId="56" borderId="21" xfId="0" applyFont="1" applyFill="1" applyBorder="1" applyAlignment="1">
      <alignment horizontal="center" vertical="top"/>
    </xf>
    <xf numFmtId="167" fontId="21" fillId="63" borderId="0" xfId="0" applyFont="1" applyFill="1">
      <alignment vertical="top"/>
    </xf>
    <xf numFmtId="167" fontId="70" fillId="63" borderId="0" xfId="0" applyFont="1" applyFill="1">
      <alignment vertical="top"/>
    </xf>
    <xf numFmtId="181" fontId="0" fillId="0" borderId="47" xfId="0" applyNumberFormat="1" applyBorder="1">
      <alignment vertical="top"/>
    </xf>
    <xf numFmtId="181" fontId="0" fillId="0" borderId="45" xfId="0" applyNumberFormat="1" applyBorder="1">
      <alignment vertical="top"/>
    </xf>
    <xf numFmtId="181" fontId="0" fillId="0" borderId="48" xfId="0" applyNumberFormat="1" applyBorder="1" applyAlignment="1">
      <alignment horizontal="center" vertical="top"/>
    </xf>
    <xf numFmtId="181" fontId="0" fillId="0" borderId="49" xfId="0" applyNumberFormat="1" applyBorder="1">
      <alignment vertical="top"/>
    </xf>
    <xf numFmtId="181" fontId="0" fillId="0" borderId="50" xfId="0" applyNumberFormat="1" applyBorder="1">
      <alignment vertical="top"/>
    </xf>
    <xf numFmtId="181" fontId="0" fillId="0" borderId="51" xfId="0" applyNumberFormat="1" applyBorder="1" applyAlignment="1">
      <alignment horizontal="center" vertical="top"/>
    </xf>
    <xf numFmtId="181" fontId="0" fillId="64" borderId="47" xfId="0" applyNumberFormat="1" applyFill="1" applyBorder="1">
      <alignment vertical="top"/>
    </xf>
    <xf numFmtId="181" fontId="0" fillId="64" borderId="45" xfId="0" applyNumberFormat="1" applyFill="1" applyBorder="1">
      <alignment vertical="top"/>
    </xf>
    <xf numFmtId="181" fontId="0" fillId="64" borderId="48" xfId="0" applyNumberFormat="1" applyFill="1" applyBorder="1" applyAlignment="1">
      <alignment horizontal="center" vertical="top"/>
    </xf>
    <xf numFmtId="181" fontId="0" fillId="0" borderId="47" xfId="0" applyNumberFormat="1" applyFill="1" applyBorder="1">
      <alignment vertical="top"/>
    </xf>
    <xf numFmtId="181" fontId="0" fillId="0" borderId="45" xfId="0" applyNumberFormat="1" applyFill="1" applyBorder="1">
      <alignment vertical="top"/>
    </xf>
    <xf numFmtId="181" fontId="0" fillId="0" borderId="48" xfId="0" applyNumberFormat="1" applyFill="1" applyBorder="1" applyAlignment="1">
      <alignment horizontal="center" vertical="top"/>
    </xf>
    <xf numFmtId="167" fontId="27" fillId="65" borderId="0" xfId="0" applyFont="1" applyFill="1">
      <alignment vertical="top"/>
    </xf>
    <xf numFmtId="177" fontId="29" fillId="0" borderId="0" xfId="0" applyNumberFormat="1" applyFont="1" applyFill="1">
      <alignment vertical="top"/>
    </xf>
    <xf numFmtId="167" fontId="71" fillId="0" borderId="0" xfId="2" applyNumberFormat="1" applyFont="1" applyFill="1">
      <alignment vertical="top"/>
    </xf>
    <xf numFmtId="168" fontId="15" fillId="0" borderId="0" xfId="2" applyFont="1" applyFill="1" applyBorder="1" applyAlignment="1">
      <alignment horizontal="center" vertical="top"/>
    </xf>
    <xf numFmtId="168" fontId="21" fillId="0" borderId="0" xfId="0" applyNumberFormat="1" applyFont="1" applyFill="1" applyBorder="1" applyAlignment="1">
      <alignment horizontal="center" vertical="top"/>
    </xf>
    <xf numFmtId="180" fontId="0" fillId="0" borderId="1" xfId="0" applyNumberFormat="1" applyFill="1" applyBorder="1">
      <alignment vertical="top"/>
    </xf>
    <xf numFmtId="167" fontId="0" fillId="2" borderId="0" xfId="0" applyFill="1">
      <alignment vertical="top"/>
    </xf>
    <xf numFmtId="167" fontId="0" fillId="66" borderId="0" xfId="0" applyFill="1">
      <alignment vertical="top"/>
    </xf>
    <xf numFmtId="167" fontId="72" fillId="66" borderId="0" xfId="0" applyFont="1" applyFill="1" applyAlignment="1">
      <alignment vertical="center"/>
    </xf>
    <xf numFmtId="167" fontId="50" fillId="2" borderId="0" xfId="0" applyFont="1" applyFill="1">
      <alignment vertical="top"/>
    </xf>
    <xf numFmtId="167" fontId="50" fillId="2" borderId="0" xfId="0" applyFont="1" applyFill="1" applyAlignment="1">
      <alignment horizontal="center" vertical="top"/>
    </xf>
    <xf numFmtId="167" fontId="21" fillId="19" borderId="1" xfId="0" applyFont="1" applyFill="1" applyBorder="1" applyAlignment="1">
      <alignment horizontal="center" vertical="top"/>
    </xf>
    <xf numFmtId="175" fontId="21" fillId="54" borderId="1" xfId="0" applyNumberFormat="1" applyFont="1" applyFill="1" applyBorder="1" applyAlignment="1">
      <alignment horizontal="center" vertical="top"/>
    </xf>
    <xf numFmtId="167" fontId="15" fillId="0" borderId="15" xfId="0" applyFont="1" applyBorder="1" applyAlignment="1">
      <alignment horizontal="center" vertical="top"/>
    </xf>
    <xf numFmtId="167" fontId="21" fillId="58" borderId="37" xfId="0" applyFont="1" applyFill="1" applyBorder="1" applyAlignment="1">
      <alignment horizontal="center" vertical="center"/>
    </xf>
    <xf numFmtId="167" fontId="21" fillId="58" borderId="34" xfId="0" applyFont="1" applyFill="1" applyBorder="1" applyAlignment="1">
      <alignment horizontal="center" vertical="center"/>
    </xf>
    <xf numFmtId="167" fontId="21" fillId="58" borderId="38" xfId="0" applyFont="1" applyFill="1" applyBorder="1" applyAlignment="1">
      <alignment horizontal="center" vertical="center"/>
    </xf>
    <xf numFmtId="167" fontId="21" fillId="58" borderId="35" xfId="0" applyFont="1" applyFill="1" applyBorder="1" applyAlignment="1">
      <alignment horizontal="center" vertical="center"/>
    </xf>
    <xf numFmtId="167" fontId="21" fillId="58" borderId="36" xfId="0" applyFont="1" applyFill="1" applyBorder="1" applyAlignment="1">
      <alignment horizontal="center" vertical="center"/>
    </xf>
    <xf numFmtId="167" fontId="21" fillId="58" borderId="31" xfId="0" applyFont="1" applyFill="1" applyBorder="1" applyAlignment="1">
      <alignment horizontal="center" vertical="center"/>
    </xf>
    <xf numFmtId="167" fontId="21" fillId="58" borderId="33" xfId="0" applyFont="1" applyFill="1" applyBorder="1" applyAlignment="1">
      <alignment horizontal="center" vertical="center"/>
    </xf>
    <xf numFmtId="167" fontId="1" fillId="0" borderId="31" xfId="0" applyFont="1" applyBorder="1" applyAlignment="1">
      <alignment horizontal="center" vertical="center"/>
    </xf>
    <xf numFmtId="167" fontId="1" fillId="0" borderId="33" xfId="0" applyFont="1" applyBorder="1" applyAlignment="1">
      <alignment horizontal="center" vertical="center"/>
    </xf>
    <xf numFmtId="167" fontId="1" fillId="0" borderId="46" xfId="0" applyFont="1" applyBorder="1" applyAlignment="1">
      <alignment horizontal="center" vertical="center"/>
    </xf>
    <xf numFmtId="167" fontId="0" fillId="0" borderId="1" xfId="0" applyBorder="1" applyAlignment="1">
      <alignment horizontal="center" vertical="center" wrapText="1"/>
    </xf>
    <xf numFmtId="167" fontId="0" fillId="0" borderId="1" xfId="0" applyBorder="1" applyAlignment="1">
      <alignment horizontal="center" vertical="top"/>
    </xf>
    <xf numFmtId="167" fontId="0" fillId="0" borderId="16" xfId="0" applyBorder="1" applyAlignment="1">
      <alignment horizontal="center" vertical="center"/>
    </xf>
    <xf numFmtId="167" fontId="0" fillId="0" borderId="44" xfId="0" applyBorder="1" applyAlignment="1">
      <alignment horizontal="center" vertical="center"/>
    </xf>
  </cellXfs>
  <cellStyles count="80">
    <cellStyle name="20% - Accent1 2" xfId="40" xr:uid="{00000000-0005-0000-0000-000000000000}"/>
    <cellStyle name="20% - Accent2 2" xfId="44" xr:uid="{00000000-0005-0000-0000-000001000000}"/>
    <cellStyle name="20% - Accent3 2" xfId="48" xr:uid="{00000000-0005-0000-0000-000002000000}"/>
    <cellStyle name="20% - Accent4 2" xfId="52" xr:uid="{00000000-0005-0000-0000-000003000000}"/>
    <cellStyle name="20% - Accent5 2" xfId="56" xr:uid="{00000000-0005-0000-0000-000004000000}"/>
    <cellStyle name="20% - Accent6 2" xfId="60" xr:uid="{00000000-0005-0000-0000-000005000000}"/>
    <cellStyle name="40% - Accent1 2" xfId="41" xr:uid="{00000000-0005-0000-0000-000006000000}"/>
    <cellStyle name="40% - Accent2 2" xfId="45" xr:uid="{00000000-0005-0000-0000-000007000000}"/>
    <cellStyle name="40% - Accent3 2" xfId="49" xr:uid="{00000000-0005-0000-0000-000008000000}"/>
    <cellStyle name="40% - Accent4 2" xfId="53" xr:uid="{00000000-0005-0000-0000-000009000000}"/>
    <cellStyle name="40% - Accent5 2" xfId="57" xr:uid="{00000000-0005-0000-0000-00000A000000}"/>
    <cellStyle name="40% - Accent6 2" xfId="61" xr:uid="{00000000-0005-0000-0000-00000B000000}"/>
    <cellStyle name="60% - Accent1 2" xfId="42" xr:uid="{00000000-0005-0000-0000-00000C000000}"/>
    <cellStyle name="60% - Accent2 2" xfId="46" xr:uid="{00000000-0005-0000-0000-00000D000000}"/>
    <cellStyle name="60% - Accent3 2" xfId="50" xr:uid="{00000000-0005-0000-0000-00000E000000}"/>
    <cellStyle name="60% - Accent4 2" xfId="54" xr:uid="{00000000-0005-0000-0000-00000F000000}"/>
    <cellStyle name="60% - Accent5 2" xfId="58" xr:uid="{00000000-0005-0000-0000-000010000000}"/>
    <cellStyle name="60% - Accent6 2" xfId="62" xr:uid="{00000000-0005-0000-0000-000011000000}"/>
    <cellStyle name="Accent1 2" xfId="39" xr:uid="{00000000-0005-0000-0000-000012000000}"/>
    <cellStyle name="Accent2 2" xfId="43" xr:uid="{00000000-0005-0000-0000-000013000000}"/>
    <cellStyle name="Accent3 2" xfId="47" xr:uid="{00000000-0005-0000-0000-000014000000}"/>
    <cellStyle name="Accent4 2" xfId="51" xr:uid="{00000000-0005-0000-0000-000015000000}"/>
    <cellStyle name="Accent5 2" xfId="55" xr:uid="{00000000-0005-0000-0000-000016000000}"/>
    <cellStyle name="Accent6 2" xfId="59" xr:uid="{00000000-0005-0000-0000-000017000000}"/>
    <cellStyle name="Bad 2" xfId="28" xr:uid="{00000000-0005-0000-0000-000018000000}"/>
    <cellStyle name="BM Input" xfId="66" xr:uid="{00000000-0005-0000-0000-000019000000}"/>
    <cellStyle name="Calculation 2" xfId="32" xr:uid="{00000000-0005-0000-0000-00001A000000}"/>
    <cellStyle name="Check Cell 2" xfId="34" xr:uid="{00000000-0005-0000-0000-00001B000000}"/>
    <cellStyle name="Column 1" xfId="7" xr:uid="{00000000-0005-0000-0000-00001C000000}"/>
    <cellStyle name="Column 2 + 3" xfId="8" xr:uid="{00000000-0005-0000-0000-00001D000000}"/>
    <cellStyle name="Column 4" xfId="9" xr:uid="{00000000-0005-0000-0000-00001E000000}"/>
    <cellStyle name="Comma" xfId="1" builtinId="3"/>
    <cellStyle name="Comma 2" xfId="68" xr:uid="{00000000-0005-0000-0000-000020000000}"/>
    <cellStyle name="Comma 3" xfId="65" xr:uid="{00000000-0005-0000-0000-000021000000}"/>
    <cellStyle name="DateLong" xfId="5" xr:uid="{00000000-0005-0000-0000-000022000000}"/>
    <cellStyle name="DateLong 2" xfId="71" xr:uid="{00000000-0005-0000-0000-000023000000}"/>
    <cellStyle name="DateLong 3" xfId="20" xr:uid="{00000000-0005-0000-0000-000024000000}"/>
    <cellStyle name="DateShort" xfId="3" xr:uid="{00000000-0005-0000-0000-000025000000}"/>
    <cellStyle name="DateShort 3" xfId="15" xr:uid="{00000000-0005-0000-0000-000026000000}"/>
    <cellStyle name="End of sheet" xfId="79" xr:uid="{00000000-0005-0000-0000-000027000000}"/>
    <cellStyle name="Explanatory Text 2" xfId="37" xr:uid="{00000000-0005-0000-0000-000028000000}"/>
    <cellStyle name="Factor" xfId="4" xr:uid="{00000000-0005-0000-0000-000029000000}"/>
    <cellStyle name="Factor 2" xfId="70" xr:uid="{00000000-0005-0000-0000-00002A000000}"/>
    <cellStyle name="Factor 3" xfId="21" xr:uid="{00000000-0005-0000-0000-00002B000000}"/>
    <cellStyle name="Good 2" xfId="27" xr:uid="{00000000-0005-0000-0000-00002C000000}"/>
    <cellStyle name="Heading 1 2" xfId="23" xr:uid="{00000000-0005-0000-0000-00002D000000}"/>
    <cellStyle name="Heading 1 3" xfId="77" xr:uid="{00000000-0005-0000-0000-00002E000000}"/>
    <cellStyle name="Heading 2 2" xfId="24" xr:uid="{00000000-0005-0000-0000-00002F000000}"/>
    <cellStyle name="Heading 3 2" xfId="25" xr:uid="{00000000-0005-0000-0000-000030000000}"/>
    <cellStyle name="Heading 4 2" xfId="26" xr:uid="{00000000-0005-0000-0000-000031000000}"/>
    <cellStyle name="Hyperlink 2" xfId="73" xr:uid="{00000000-0005-0000-0000-000032000000}"/>
    <cellStyle name="Hyperlink 3" xfId="63" xr:uid="{00000000-0005-0000-0000-000033000000}"/>
    <cellStyle name="Hyperlink 4" xfId="76" xr:uid="{00000000-0005-0000-0000-000034000000}"/>
    <cellStyle name="Import" xfId="10" xr:uid="{00000000-0005-0000-0000-000035000000}"/>
    <cellStyle name="Input 2" xfId="30" xr:uid="{00000000-0005-0000-0000-000036000000}"/>
    <cellStyle name="Linked Cell 2" xfId="33" xr:uid="{00000000-0005-0000-0000-000037000000}"/>
    <cellStyle name="Neutral 2" xfId="29" xr:uid="{00000000-0005-0000-0000-000038000000}"/>
    <cellStyle name="Normal" xfId="0" builtinId="0" customBuiltin="1"/>
    <cellStyle name="Normal 2" xfId="14" xr:uid="{00000000-0005-0000-0000-00003A000000}"/>
    <cellStyle name="Normal 2 2" xfId="11" xr:uid="{00000000-0005-0000-0000-00003B000000}"/>
    <cellStyle name="Normal 2 3" xfId="17" xr:uid="{00000000-0005-0000-0000-00003C000000}"/>
    <cellStyle name="Normal 2 4" xfId="67" xr:uid="{00000000-0005-0000-0000-00003D000000}"/>
    <cellStyle name="Normal 3" xfId="18" xr:uid="{00000000-0005-0000-0000-00003E000000}"/>
    <cellStyle name="Normal 3 2" xfId="12" xr:uid="{00000000-0005-0000-0000-00003F000000}"/>
    <cellStyle name="Normal 3 2 2" xfId="13" xr:uid="{00000000-0005-0000-0000-000040000000}"/>
    <cellStyle name="Normal 4" xfId="19" xr:uid="{00000000-0005-0000-0000-000041000000}"/>
    <cellStyle name="Normal 4 2" xfId="78" xr:uid="{00000000-0005-0000-0000-000042000000}"/>
    <cellStyle name="Normal 5" xfId="75" xr:uid="{00000000-0005-0000-0000-000043000000}"/>
    <cellStyle name="Note 2" xfId="36" xr:uid="{00000000-0005-0000-0000-000044000000}"/>
    <cellStyle name="Output 2" xfId="31" xr:uid="{00000000-0005-0000-0000-000045000000}"/>
    <cellStyle name="Percent" xfId="2" builtinId="5" customBuiltin="1"/>
    <cellStyle name="Percent 2" xfId="69" xr:uid="{00000000-0005-0000-0000-000047000000}"/>
    <cellStyle name="Percent 4" xfId="16" xr:uid="{00000000-0005-0000-0000-000048000000}"/>
    <cellStyle name="Title 2" xfId="22" xr:uid="{00000000-0005-0000-0000-000049000000}"/>
    <cellStyle name="Title 3" xfId="74" xr:uid="{00000000-0005-0000-0000-00004A000000}"/>
    <cellStyle name="Total 2" xfId="38" xr:uid="{00000000-0005-0000-0000-00004B000000}"/>
    <cellStyle name="Warning Text 2" xfId="35" xr:uid="{00000000-0005-0000-0000-00004C000000}"/>
    <cellStyle name="Year" xfId="6" xr:uid="{00000000-0005-0000-0000-00004D000000}"/>
    <cellStyle name="Year 2" xfId="72" xr:uid="{00000000-0005-0000-0000-00004E000000}"/>
    <cellStyle name="Year 3" xfId="64" xr:uid="{00000000-0005-0000-0000-00004F000000}"/>
  </cellStyles>
  <dxfs count="33">
    <dxf>
      <fill>
        <patternFill>
          <bgColor rgb="FFFFCC9A"/>
        </patternFill>
      </fill>
    </dxf>
    <dxf>
      <fill>
        <patternFill>
          <bgColor rgb="FF99CCFF"/>
        </patternFill>
      </fill>
    </dxf>
    <dxf>
      <fill>
        <patternFill>
          <bgColor rgb="FF96969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CC9A"/>
        </patternFill>
      </fill>
    </dxf>
    <dxf>
      <fill>
        <patternFill>
          <bgColor rgb="FF99CCFF"/>
        </patternFill>
      </fill>
    </dxf>
    <dxf>
      <fill>
        <patternFill>
          <bgColor rgb="FF969696"/>
        </patternFill>
      </fill>
    </dxf>
    <dxf>
      <fill>
        <patternFill>
          <bgColor rgb="FFFFCC9A"/>
        </patternFill>
      </fill>
    </dxf>
    <dxf>
      <fill>
        <patternFill>
          <bgColor rgb="FF99CCFF"/>
        </patternFill>
      </fill>
    </dxf>
    <dxf>
      <fill>
        <patternFill>
          <bgColor rgb="FF969696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CC9A"/>
        </patternFill>
      </fill>
    </dxf>
    <dxf>
      <fill>
        <patternFill>
          <bgColor rgb="FF99CCFF"/>
        </patternFill>
      </fill>
    </dxf>
    <dxf>
      <fill>
        <patternFill>
          <bgColor rgb="FF96969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CC9A"/>
        </patternFill>
      </fill>
    </dxf>
    <dxf>
      <fill>
        <patternFill>
          <bgColor rgb="FF99CCFF"/>
        </patternFill>
      </fill>
    </dxf>
    <dxf>
      <fill>
        <patternFill>
          <bgColor rgb="FF969696"/>
        </patternFill>
      </fill>
    </dxf>
    <dxf>
      <fill>
        <patternFill>
          <bgColor rgb="FFFFCC9A"/>
        </patternFill>
      </fill>
    </dxf>
    <dxf>
      <fill>
        <patternFill>
          <bgColor rgb="FF99CCFF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colors>
    <mruColors>
      <color rgb="FFCCFFFF"/>
      <color rgb="FF99CCFF"/>
      <color rgb="FFFFFFAF"/>
      <color rgb="FFFFFF99"/>
      <color rgb="FF0000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eetMetadata" Target="metadata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3</xdr:row>
      <xdr:rowOff>0</xdr:rowOff>
    </xdr:from>
    <xdr:to>
      <xdr:col>5</xdr:col>
      <xdr:colOff>241157</xdr:colOff>
      <xdr:row>6</xdr:row>
      <xdr:rowOff>154784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99650" y="666750"/>
          <a:ext cx="2654157" cy="7643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3</xdr:row>
      <xdr:rowOff>114300</xdr:rowOff>
    </xdr:from>
    <xdr:to>
      <xdr:col>4</xdr:col>
      <xdr:colOff>450850</xdr:colOff>
      <xdr:row>18</xdr:row>
      <xdr:rowOff>76200</xdr:rowOff>
    </xdr:to>
    <xdr:sp macro="" textlink="">
      <xdr:nvSpPr>
        <xdr:cNvPr id="2" name="Rectangle: Rounded Corners 1">
          <a:extLst>
            <a:ext uri="{FF2B5EF4-FFF2-40B4-BE49-F238E27FC236}">
              <a16:creationId xmlns:a16="http://schemas.microsoft.com/office/drawing/2014/main" id="{51B2F9E7-369B-49C4-A052-61551396B82F}"/>
            </a:ext>
          </a:extLst>
        </xdr:cNvPr>
        <xdr:cNvSpPr/>
      </xdr:nvSpPr>
      <xdr:spPr>
        <a:xfrm>
          <a:off x="361950" y="838200"/>
          <a:ext cx="2527300" cy="2724150"/>
        </a:xfrm>
        <a:prstGeom prst="round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Open up the 'InputB' tab and select the solution.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note here there are separate tables for funded and unfunded schemes. This should automatically pull through partnership data and proportions, as well as the Gate 1 and Gate 2 outturn data aggregated (including any underspend).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Note: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We are still working on combined schemes and will send out a revised version.</a:t>
          </a:r>
          <a:endParaRPr lang="en-GB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GB" sz="1100"/>
        </a:p>
      </xdr:txBody>
    </xdr:sp>
    <xdr:clientData/>
  </xdr:twoCellAnchor>
  <xdr:twoCellAnchor>
    <xdr:from>
      <xdr:col>5</xdr:col>
      <xdr:colOff>88900</xdr:colOff>
      <xdr:row>7</xdr:row>
      <xdr:rowOff>152400</xdr:rowOff>
    </xdr:from>
    <xdr:to>
      <xdr:col>6</xdr:col>
      <xdr:colOff>6350</xdr:colOff>
      <xdr:row>10</xdr:row>
      <xdr:rowOff>152400</xdr:rowOff>
    </xdr:to>
    <xdr:sp macro="" textlink="">
      <xdr:nvSpPr>
        <xdr:cNvPr id="3" name="Arrow: Right 2">
          <a:extLst>
            <a:ext uri="{FF2B5EF4-FFF2-40B4-BE49-F238E27FC236}">
              <a16:creationId xmlns:a16="http://schemas.microsoft.com/office/drawing/2014/main" id="{390F7A2C-BED8-BE59-31E5-A42C225E4236}"/>
            </a:ext>
          </a:extLst>
        </xdr:cNvPr>
        <xdr:cNvSpPr/>
      </xdr:nvSpPr>
      <xdr:spPr>
        <a:xfrm>
          <a:off x="3136900" y="1612900"/>
          <a:ext cx="527050" cy="552450"/>
        </a:xfrm>
        <a:prstGeom prst="rightArrow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6</xdr:col>
      <xdr:colOff>247650</xdr:colOff>
      <xdr:row>3</xdr:row>
      <xdr:rowOff>120650</xdr:rowOff>
    </xdr:from>
    <xdr:to>
      <xdr:col>10</xdr:col>
      <xdr:colOff>336550</xdr:colOff>
      <xdr:row>18</xdr:row>
      <xdr:rowOff>114300</xdr:rowOff>
    </xdr:to>
    <xdr:sp macro="" textlink="">
      <xdr:nvSpPr>
        <xdr:cNvPr id="4" name="Rectangle: Rounded Corners 3">
          <a:extLst>
            <a:ext uri="{FF2B5EF4-FFF2-40B4-BE49-F238E27FC236}">
              <a16:creationId xmlns:a16="http://schemas.microsoft.com/office/drawing/2014/main" id="{F156382C-FA62-4FB2-B9C0-AF2F234C090E}"/>
            </a:ext>
          </a:extLst>
        </xdr:cNvPr>
        <xdr:cNvSpPr/>
      </xdr:nvSpPr>
      <xdr:spPr>
        <a:xfrm>
          <a:off x="3905250" y="844550"/>
          <a:ext cx="2527300" cy="2755900"/>
        </a:xfrm>
        <a:prstGeom prst="round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Then use the 'InputsR' tab to input your company specific data in the relevant yellow tab.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Please note there are additional lines here to account for additional expenditure given for Gate 3.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When selecting your company in Cells F26 - 28, please make sure these align to the order of Company 1, 2 or 3 in InputB</a:t>
          </a:r>
        </a:p>
      </xdr:txBody>
    </xdr:sp>
    <xdr:clientData/>
  </xdr:twoCellAnchor>
  <xdr:twoCellAnchor>
    <xdr:from>
      <xdr:col>10</xdr:col>
      <xdr:colOff>596900</xdr:colOff>
      <xdr:row>7</xdr:row>
      <xdr:rowOff>152400</xdr:rowOff>
    </xdr:from>
    <xdr:to>
      <xdr:col>11</xdr:col>
      <xdr:colOff>514350</xdr:colOff>
      <xdr:row>10</xdr:row>
      <xdr:rowOff>152400</xdr:rowOff>
    </xdr:to>
    <xdr:sp macro="" textlink="">
      <xdr:nvSpPr>
        <xdr:cNvPr id="7" name="Arrow: Right 6">
          <a:extLst>
            <a:ext uri="{FF2B5EF4-FFF2-40B4-BE49-F238E27FC236}">
              <a16:creationId xmlns:a16="http://schemas.microsoft.com/office/drawing/2014/main" id="{E3689571-3088-4B70-A13F-C3683B107301}"/>
            </a:ext>
          </a:extLst>
        </xdr:cNvPr>
        <xdr:cNvSpPr/>
      </xdr:nvSpPr>
      <xdr:spPr>
        <a:xfrm>
          <a:off x="6692900" y="1612900"/>
          <a:ext cx="527050" cy="552450"/>
        </a:xfrm>
        <a:prstGeom prst="rightArrow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12</xdr:col>
      <xdr:colOff>203200</xdr:colOff>
      <xdr:row>3</xdr:row>
      <xdr:rowOff>120650</xdr:rowOff>
    </xdr:from>
    <xdr:to>
      <xdr:col>16</xdr:col>
      <xdr:colOff>292100</xdr:colOff>
      <xdr:row>18</xdr:row>
      <xdr:rowOff>88900</xdr:rowOff>
    </xdr:to>
    <xdr:sp macro="" textlink="">
      <xdr:nvSpPr>
        <xdr:cNvPr id="8" name="Rectangle: Rounded Corners 7">
          <a:extLst>
            <a:ext uri="{FF2B5EF4-FFF2-40B4-BE49-F238E27FC236}">
              <a16:creationId xmlns:a16="http://schemas.microsoft.com/office/drawing/2014/main" id="{DCDC8A34-FE7B-4739-BFEF-183067BE924E}"/>
            </a:ext>
          </a:extLst>
        </xdr:cNvPr>
        <xdr:cNvSpPr/>
      </xdr:nvSpPr>
      <xdr:spPr>
        <a:xfrm>
          <a:off x="7518400" y="844550"/>
          <a:ext cx="2527300" cy="2730500"/>
        </a:xfrm>
        <a:prstGeom prst="round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ensure the numbers have been pulled through correctly, noting there are now additional lines to account for partnership changes and additional allowances for some solutions at Gate 3.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R19Reconciliationrulebook@ofwat.gov.uk" TargetMode="External"/><Relationship Id="rId1" Type="http://schemas.openxmlformats.org/officeDocument/2006/relationships/hyperlink" Target="mailto:PR19Reconciliationrulebook@ofwat.gov.uk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3"/>
  </sheetPr>
  <dimension ref="A1:F44"/>
  <sheetViews>
    <sheetView showGridLines="0" zoomScale="120" zoomScaleNormal="120" workbookViewId="0">
      <pane ySplit="8" topLeftCell="A9" activePane="bottomLeft" state="frozen"/>
      <selection pane="bottomLeft" activeCell="B5" sqref="B5"/>
    </sheetView>
  </sheetViews>
  <sheetFormatPr defaultColWidth="0" defaultRowHeight="12.65" customHeight="1" zeroHeight="1"/>
  <cols>
    <col min="1" max="1" width="30.36328125" style="211" bestFit="1" customWidth="1"/>
    <col min="2" max="2" width="108" style="211" customWidth="1"/>
    <col min="3" max="3" width="20.36328125" style="211" customWidth="1"/>
    <col min="4" max="6" width="8.7265625" style="211" customWidth="1"/>
    <col min="7" max="16384" width="8.7265625" style="211" hidden="1"/>
  </cols>
  <sheetData>
    <row r="1" spans="1:6" ht="32.5" thickBot="1">
      <c r="A1" s="210" t="str">
        <f ca="1" xml:space="preserve"> RIGHT(CELL("filename", $A$1), LEN(CELL("filename", $A$1)) - SEARCH("]", CELL("filename", $A$1)))</f>
        <v>Cover</v>
      </c>
      <c r="B1" s="210"/>
      <c r="C1" s="210"/>
      <c r="D1" s="210"/>
      <c r="E1" s="210"/>
      <c r="F1" s="210"/>
    </row>
    <row r="2" spans="1:6" ht="4" customHeight="1">
      <c r="A2" s="212"/>
      <c r="B2" s="212"/>
      <c r="C2" s="212"/>
      <c r="D2" s="212"/>
      <c r="E2" s="212"/>
      <c r="F2" s="212"/>
    </row>
    <row r="3" spans="1:6" ht="16">
      <c r="A3" s="213" t="s">
        <v>17</v>
      </c>
      <c r="B3" s="213" t="s">
        <v>18</v>
      </c>
      <c r="C3" s="214"/>
      <c r="D3" s="214"/>
      <c r="E3" s="214"/>
      <c r="F3" s="214"/>
    </row>
    <row r="4" spans="1:6" ht="16">
      <c r="A4" s="213" t="s">
        <v>19</v>
      </c>
      <c r="B4" s="213" t="str">
        <f ca="1" xml:space="preserve"> MID(CELL("filename"), FIND("[", CELL("filename"), 1) + 1, FIND("]", CELL("filename"), 1) - FIND("[", CELL("filename"), 1) - 1)</f>
        <v>RAPID Market Engagement Event_ Anglian Water and Thames Water Reservoirs.xlsx</v>
      </c>
      <c r="C4" s="214"/>
      <c r="D4" s="214"/>
      <c r="E4" s="214"/>
      <c r="F4" s="214"/>
    </row>
    <row r="5" spans="1:6" ht="16">
      <c r="A5" s="213" t="s">
        <v>20</v>
      </c>
      <c r="B5" s="215">
        <v>45223</v>
      </c>
      <c r="C5" s="214"/>
      <c r="D5" s="214"/>
      <c r="E5" s="214"/>
      <c r="F5" s="214"/>
    </row>
    <row r="6" spans="1:6" ht="16">
      <c r="A6" s="213" t="s">
        <v>21</v>
      </c>
      <c r="B6" s="213" t="s">
        <v>22</v>
      </c>
      <c r="C6" s="214"/>
      <c r="D6" s="214"/>
      <c r="E6" s="214"/>
      <c r="F6" s="214"/>
    </row>
    <row r="7" spans="1:6" ht="16">
      <c r="A7" s="213" t="s">
        <v>23</v>
      </c>
      <c r="B7" s="216" t="s">
        <v>24</v>
      </c>
      <c r="C7" s="214"/>
      <c r="D7" s="214"/>
      <c r="E7" s="214"/>
      <c r="F7" s="214"/>
    </row>
    <row r="8" spans="1:6" ht="4" customHeight="1">
      <c r="A8" s="213"/>
      <c r="B8" s="213"/>
      <c r="C8" s="213"/>
      <c r="D8" s="213"/>
      <c r="E8" s="213"/>
      <c r="F8" s="213"/>
    </row>
    <row r="9" spans="1:6" ht="12.5"/>
    <row r="10" spans="1:6" ht="15">
      <c r="A10" s="217" t="s">
        <v>25</v>
      </c>
      <c r="B10" s="218" t="s">
        <v>26</v>
      </c>
    </row>
    <row r="11" spans="1:6" ht="15">
      <c r="A11" s="217"/>
      <c r="B11" s="218" t="s">
        <v>27</v>
      </c>
    </row>
    <row r="12" spans="1:6" ht="12.5">
      <c r="A12" s="219"/>
      <c r="B12" s="218"/>
    </row>
    <row r="13" spans="1:6" ht="15">
      <c r="A13" s="217" t="s">
        <v>28</v>
      </c>
      <c r="B13" s="220" t="s">
        <v>29</v>
      </c>
    </row>
    <row r="14" spans="1:6" ht="12.5">
      <c r="A14" s="219"/>
      <c r="B14" s="219"/>
    </row>
    <row r="15" spans="1:6" ht="15">
      <c r="A15" s="217" t="s">
        <v>30</v>
      </c>
      <c r="B15" s="219" t="s">
        <v>31</v>
      </c>
    </row>
    <row r="16" spans="1:6" ht="12.5">
      <c r="A16" s="219"/>
      <c r="B16" s="221" t="s">
        <v>24</v>
      </c>
    </row>
    <row r="17" spans="1:6" ht="12.5"/>
    <row r="18" spans="1:6" ht="13.5">
      <c r="A18" s="222" t="s">
        <v>32</v>
      </c>
      <c r="B18" s="222"/>
      <c r="C18" s="222"/>
      <c r="D18" s="222"/>
      <c r="E18" s="222"/>
      <c r="F18" s="222"/>
    </row>
    <row r="19" spans="1:6" ht="12.5"/>
    <row r="20" spans="1:6" ht="12.5"/>
    <row r="21" spans="1:6" ht="12.5"/>
    <row r="22" spans="1:6" ht="12.5"/>
    <row r="23" spans="1:6" ht="12.5"/>
    <row r="24" spans="1:6" ht="12.5"/>
    <row r="25" spans="1:6" ht="12.5"/>
    <row r="26" spans="1:6" ht="12.5"/>
    <row r="27" spans="1:6" ht="12.5"/>
    <row r="28" spans="1:6" ht="12.5"/>
    <row r="29" spans="1:6" ht="12.5"/>
    <row r="30" spans="1:6" ht="12.5"/>
    <row r="31" spans="1:6" ht="12.5"/>
    <row r="32" spans="1:6" ht="12.5"/>
    <row r="33" ht="12.5"/>
    <row r="34" ht="12.5"/>
    <row r="35" ht="12.5"/>
    <row r="36" ht="12.5"/>
    <row r="37" ht="12.5"/>
    <row r="38" ht="12.5"/>
    <row r="39" ht="12.5"/>
    <row r="40" ht="12.5"/>
    <row r="41" ht="12.5"/>
    <row r="42" ht="12.5"/>
    <row r="43" ht="12.5"/>
    <row r="44" ht="12.5"/>
  </sheetData>
  <hyperlinks>
    <hyperlink ref="B7" r:id="rId1" xr:uid="{00000000-0004-0000-0000-000000000000}"/>
    <hyperlink ref="B16" r:id="rId2" xr:uid="{00000000-0004-0000-0000-000001000000}"/>
  </hyperlinks>
  <pageMargins left="0.7" right="0.7" top="0.75" bottom="0.75" header="0.3" footer="0.3"/>
  <pageSetup paperSize="9" orientation="portrait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">
    <tabColor rgb="FF99CCFF"/>
    <pageSetUpPr fitToPage="1"/>
  </sheetPr>
  <dimension ref="A1:R77"/>
  <sheetViews>
    <sheetView showGridLines="0" zoomScale="98" zoomScaleNormal="120" workbookViewId="0">
      <pane xSplit="9" ySplit="5" topLeftCell="J6" activePane="bottomRight" state="frozen"/>
      <selection pane="topRight"/>
      <selection pane="bottomLeft"/>
      <selection pane="bottomRight" activeCell="B7" sqref="B7"/>
    </sheetView>
  </sheetViews>
  <sheetFormatPr defaultColWidth="0" defaultRowHeight="14.5" zeroHeight="1"/>
  <cols>
    <col min="1" max="4" width="1.08984375" customWidth="1"/>
    <col min="5" max="5" width="114.6328125" bestFit="1" customWidth="1"/>
    <col min="6" max="6" width="14.08984375" style="126" customWidth="1"/>
    <col min="7" max="7" width="11.08984375" customWidth="1"/>
    <col min="8" max="8" width="12.7265625" bestFit="1" customWidth="1"/>
    <col min="9" max="9" width="1.36328125" customWidth="1"/>
    <col min="10" max="18" width="11.81640625" customWidth="1"/>
    <col min="19" max="16384" width="8.81640625" hidden="1"/>
  </cols>
  <sheetData>
    <row r="1" spans="1:18" s="187" customFormat="1" ht="25">
      <c r="A1" s="62" t="str">
        <f ca="1" xml:space="preserve"> RIGHT(CELL("filename", A1), LEN(CELL("filename", A1)) - SEARCH("]", CELL("filename", A1)))</f>
        <v>Outputs</v>
      </c>
      <c r="B1" s="63"/>
      <c r="C1" s="64"/>
      <c r="D1" s="63"/>
      <c r="E1" s="65"/>
      <c r="F1" s="24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1:18" s="187" customFormat="1" ht="14">
      <c r="A2" s="5"/>
      <c r="B2" s="5"/>
      <c r="C2" s="6"/>
      <c r="D2" s="7"/>
      <c r="E2" s="108" t="str">
        <f xml:space="preserve"> Time!E$2</f>
        <v>Model Period Ending</v>
      </c>
      <c r="F2" s="388"/>
      <c r="G2" s="339"/>
      <c r="H2" s="108">
        <f xml:space="preserve"> Time!H$2</f>
        <v>0</v>
      </c>
      <c r="I2" s="108">
        <f xml:space="preserve"> Time!I$2</f>
        <v>0</v>
      </c>
      <c r="J2" s="389">
        <f xml:space="preserve"> Time!J$21</f>
        <v>42825</v>
      </c>
      <c r="K2" s="389">
        <f xml:space="preserve"> Time!K$21</f>
        <v>43190</v>
      </c>
      <c r="L2" s="389">
        <f xml:space="preserve"> Time!L$21</f>
        <v>43555</v>
      </c>
      <c r="M2" s="389">
        <f xml:space="preserve"> Time!M$21</f>
        <v>43921</v>
      </c>
      <c r="N2" s="389">
        <f xml:space="preserve"> Time!N$21</f>
        <v>44286</v>
      </c>
      <c r="O2" s="389">
        <f xml:space="preserve"> Time!O$21</f>
        <v>44651</v>
      </c>
      <c r="P2" s="389">
        <f xml:space="preserve"> Time!P$21</f>
        <v>45016</v>
      </c>
      <c r="Q2" s="389">
        <f xml:space="preserve"> Time!Q$21</f>
        <v>45382</v>
      </c>
      <c r="R2" s="389">
        <f xml:space="preserve"> Time!R$21</f>
        <v>45747</v>
      </c>
    </row>
    <row r="3" spans="1:18" s="187" customFormat="1" ht="14">
      <c r="A3" s="8"/>
      <c r="B3" s="1"/>
      <c r="C3" s="2"/>
      <c r="D3" s="9"/>
      <c r="E3" s="108" t="str">
        <f xml:space="preserve"> Time!E$3</f>
        <v>Pre Forecast vs Forecast</v>
      </c>
      <c r="F3" s="388"/>
      <c r="G3" s="339"/>
      <c r="H3" s="108">
        <f xml:space="preserve"> Time!H$3</f>
        <v>0</v>
      </c>
      <c r="I3" s="108">
        <f xml:space="preserve"> Time!I$3</f>
        <v>0</v>
      </c>
      <c r="J3" s="339" t="str">
        <f xml:space="preserve"> Time!J55</f>
        <v>Pre Fcst</v>
      </c>
      <c r="K3" s="339" t="str">
        <f xml:space="preserve"> Time!K55</f>
        <v>Pre Fcst</v>
      </c>
      <c r="L3" s="339" t="str">
        <f xml:space="preserve"> Time!L55</f>
        <v>Pre Fcst</v>
      </c>
      <c r="M3" s="339" t="str">
        <f xml:space="preserve"> Time!M55</f>
        <v>Pre Fcst</v>
      </c>
      <c r="N3" s="339" t="str">
        <f xml:space="preserve"> Time!N55</f>
        <v>Forecast</v>
      </c>
      <c r="O3" s="339" t="str">
        <f xml:space="preserve"> Time!O55</f>
        <v>Forecast</v>
      </c>
      <c r="P3" s="339" t="str">
        <f xml:space="preserve"> Time!P55</f>
        <v>Forecast</v>
      </c>
      <c r="Q3" s="339" t="str">
        <f xml:space="preserve"> Time!Q55</f>
        <v>Forecast</v>
      </c>
      <c r="R3" s="339" t="str">
        <f xml:space="preserve"> Time!R55</f>
        <v>Forecast</v>
      </c>
    </row>
    <row r="4" spans="1:18" s="187" customFormat="1" ht="14">
      <c r="A4" s="4"/>
      <c r="B4" s="4"/>
      <c r="C4" s="4"/>
      <c r="D4" s="11"/>
      <c r="E4" s="108" t="str">
        <f xml:space="preserve"> Time!E$4</f>
        <v>Financial Year Ending</v>
      </c>
      <c r="F4" s="142"/>
      <c r="G4" s="108"/>
      <c r="H4" s="108">
        <f xml:space="preserve"> Time!H$4</f>
        <v>0</v>
      </c>
      <c r="I4" s="108">
        <f xml:space="preserve"> Time!I$4</f>
        <v>0</v>
      </c>
      <c r="J4" s="135">
        <f xml:space="preserve"> Time!J$29</f>
        <v>2017</v>
      </c>
      <c r="K4" s="135">
        <f xml:space="preserve"> Time!K$29</f>
        <v>2018</v>
      </c>
      <c r="L4" s="135">
        <f xml:space="preserve"> Time!L$29</f>
        <v>2019</v>
      </c>
      <c r="M4" s="135">
        <f xml:space="preserve"> Time!M$29</f>
        <v>2020</v>
      </c>
      <c r="N4" s="135">
        <f xml:space="preserve"> Time!N$29</f>
        <v>2021</v>
      </c>
      <c r="O4" s="135">
        <f xml:space="preserve"> Time!O$29</f>
        <v>2022</v>
      </c>
      <c r="P4" s="135">
        <f xml:space="preserve"> Time!P$29</f>
        <v>2023</v>
      </c>
      <c r="Q4" s="135">
        <f xml:space="preserve"> Time!Q$29</f>
        <v>2024</v>
      </c>
      <c r="R4" s="135">
        <f xml:space="preserve"> Time!R$29</f>
        <v>2025</v>
      </c>
    </row>
    <row r="5" spans="1:18" s="187" customFormat="1" ht="14">
      <c r="A5" s="12"/>
      <c r="B5" s="12"/>
      <c r="C5" s="4"/>
      <c r="D5" s="11"/>
      <c r="E5" s="108" t="str">
        <f xml:space="preserve"> Time!E$5</f>
        <v>Model column counter</v>
      </c>
      <c r="F5" s="244" t="s">
        <v>145</v>
      </c>
      <c r="G5" s="1" t="s">
        <v>146</v>
      </c>
      <c r="H5" s="14" t="s">
        <v>147</v>
      </c>
      <c r="I5" s="104"/>
      <c r="J5" s="223">
        <f xml:space="preserve"> Time!J$8</f>
        <v>1</v>
      </c>
      <c r="K5" s="223">
        <f xml:space="preserve"> Time!K$8</f>
        <v>2</v>
      </c>
      <c r="L5" s="223">
        <f xml:space="preserve"> Time!L$8</f>
        <v>3</v>
      </c>
      <c r="M5" s="223">
        <f xml:space="preserve"> Time!M$8</f>
        <v>4</v>
      </c>
      <c r="N5" s="223">
        <f xml:space="preserve"> Time!N$8</f>
        <v>5</v>
      </c>
      <c r="O5" s="223">
        <f xml:space="preserve"> Time!O$8</f>
        <v>6</v>
      </c>
      <c r="P5" s="223">
        <f xml:space="preserve"> Time!P$8</f>
        <v>7</v>
      </c>
      <c r="Q5" s="223">
        <f xml:space="preserve"> Time!Q$8</f>
        <v>8</v>
      </c>
      <c r="R5" s="223">
        <f xml:space="preserve"> Time!R$8</f>
        <v>9</v>
      </c>
    </row>
    <row r="6" spans="1:18" s="187" customFormat="1" ht="14">
      <c r="A6" s="12"/>
      <c r="B6" s="12"/>
      <c r="C6" s="4"/>
      <c r="D6" s="11"/>
      <c r="E6" s="108"/>
      <c r="F6" s="244"/>
      <c r="G6" s="1"/>
      <c r="H6" s="14"/>
      <c r="I6" s="104"/>
      <c r="J6" s="136"/>
      <c r="K6" s="136"/>
      <c r="L6" s="136"/>
      <c r="M6" s="136"/>
      <c r="N6" s="136"/>
      <c r="O6" s="136"/>
      <c r="P6" s="136"/>
      <c r="Q6" s="136"/>
      <c r="R6" s="136"/>
    </row>
    <row r="7" spans="1:18" s="187" customFormat="1" ht="14">
      <c r="A7" s="72"/>
      <c r="B7" s="72" t="str">
        <f>TEXT(MID(InputsR!A$22,1,100),1)&amp;" adjustments"</f>
        <v>1 adjustments</v>
      </c>
      <c r="C7" s="72"/>
      <c r="D7" s="72"/>
      <c r="E7" s="72"/>
      <c r="F7" s="245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</row>
    <row r="8" spans="1:18" s="187" customFormat="1" ht="14">
      <c r="A8" s="339"/>
      <c r="B8" s="339"/>
      <c r="C8" s="339"/>
      <c r="D8" s="339"/>
      <c r="E8" s="339"/>
      <c r="F8" s="388"/>
      <c r="G8" s="339"/>
      <c r="H8" s="339"/>
      <c r="I8" s="339"/>
      <c r="J8" s="339"/>
      <c r="K8" s="339"/>
      <c r="L8" s="339"/>
      <c r="M8" s="339"/>
      <c r="N8" s="339"/>
      <c r="O8" s="339"/>
      <c r="P8" s="339"/>
      <c r="Q8" s="339"/>
      <c r="R8" s="339"/>
    </row>
    <row r="9" spans="1:18" s="187" customFormat="1" ht="14">
      <c r="A9" s="339"/>
      <c r="B9" s="339"/>
      <c r="C9" s="339"/>
      <c r="D9" s="172" t="str">
        <f>"Company 1 " &amp;InputsR!F26 &amp;" Adjustments"</f>
        <v>Company 1 TMS Adjustments</v>
      </c>
      <c r="E9" s="339"/>
      <c r="F9" s="388"/>
      <c r="G9" s="339"/>
      <c r="H9" s="339"/>
      <c r="I9" s="339"/>
      <c r="J9" s="339"/>
      <c r="K9" s="339"/>
      <c r="L9" s="339"/>
      <c r="M9" s="339"/>
      <c r="N9" s="339"/>
      <c r="O9" s="339"/>
      <c r="P9" s="339"/>
      <c r="Q9" s="339"/>
      <c r="R9" s="339"/>
    </row>
    <row r="10" spans="1:18" s="108" customFormat="1" ht="13">
      <c r="A10" s="8"/>
      <c r="B10" s="1"/>
      <c r="C10" s="2"/>
      <c r="D10" s="9"/>
      <c r="E10" s="10"/>
      <c r="F10" s="251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 s="104" customFormat="1" ht="12.5">
      <c r="E11" s="13" t="str">
        <f>'CalcTiming Adjusted'!E$63</f>
        <v>TMS revenue adjustment for 1 incl. financing adjustment   - water resources (17-18 FYA CPIH deflated prices)</v>
      </c>
      <c r="F11" s="275" t="e">
        <f>'CalcTiming Adjusted'!F$63</f>
        <v>#DIV/0!</v>
      </c>
      <c r="G11" s="13" t="str">
        <f>'CalcTiming Adjusted'!G$63</f>
        <v>£m</v>
      </c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</row>
    <row r="12" spans="1:18" s="104" customFormat="1" ht="12.5">
      <c r="E12" s="13"/>
      <c r="F12" s="275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spans="1:18" s="139" customFormat="1" ht="12.5">
      <c r="E13" s="13" t="str">
        <f>'CalcTiming Adjusted'!E$68</f>
        <v>TMS RCV adjustment for 1 - water resources (17-18 FYA CPIH deflated prices)</v>
      </c>
      <c r="F13" s="275" t="e">
        <f>'CalcTiming Adjusted'!F$68</f>
        <v>#DIV/0!</v>
      </c>
      <c r="G13" s="13" t="str">
        <f>'CalcTiming Adjusted'!G$68</f>
        <v>£m</v>
      </c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</row>
    <row r="14" spans="1:18" s="108" customFormat="1" ht="12.5">
      <c r="F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</row>
    <row r="15" spans="1:18" s="139" customFormat="1" ht="12.5">
      <c r="E15" s="139" t="str">
        <f>'CalcTiming Adjusted'!E$122</f>
        <v>TMS revenue adjustment for 1 incl. financing adjustment  - water network plus (17-18 FYA CPIH deflated prices)</v>
      </c>
      <c r="F15" s="140" t="e">
        <f>'CalcTiming Adjusted'!F$122</f>
        <v>#DIV/0!</v>
      </c>
      <c r="G15" s="139" t="str">
        <f>'CalcTiming Adjusted'!G$122</f>
        <v>£m</v>
      </c>
      <c r="I15" s="140"/>
      <c r="J15" s="140"/>
      <c r="K15" s="140"/>
      <c r="L15" s="140"/>
      <c r="M15" s="140"/>
      <c r="N15" s="140"/>
      <c r="O15" s="140"/>
      <c r="P15" s="140"/>
      <c r="Q15" s="140"/>
      <c r="R15" s="140"/>
    </row>
    <row r="16" spans="1:18" s="139" customFormat="1" ht="12.5">
      <c r="F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</row>
    <row r="17" spans="4:7" s="139" customFormat="1" ht="12.5">
      <c r="E17" s="139" t="str">
        <f>'CalcTiming Adjusted'!E$127</f>
        <v>TMS RCV adjustment for 1 - water network plus (17-18 FYA CPIH deflated prices)</v>
      </c>
      <c r="F17" s="140" t="e">
        <f>'CalcTiming Adjusted'!F$127</f>
        <v>#DIV/0!</v>
      </c>
      <c r="G17" s="139" t="str">
        <f>'CalcTiming Adjusted'!G$127</f>
        <v>£m</v>
      </c>
    </row>
    <row r="18" spans="4:7" s="139" customFormat="1" ht="12.5">
      <c r="F18" s="140"/>
    </row>
    <row r="19" spans="4:7" s="139" customFormat="1" ht="14">
      <c r="D19" s="172" t="str">
        <f>"Company 2 " &amp;InputsR!F27 &amp;" Adjustments"</f>
        <v>Company 2 AFW Adjustments</v>
      </c>
      <c r="F19" s="140"/>
    </row>
    <row r="20" spans="4:7" s="139" customFormat="1" ht="12.5">
      <c r="F20" s="140"/>
    </row>
    <row r="21" spans="4:7" s="139" customFormat="1" ht="12.5">
      <c r="E21" s="139" t="str">
        <f>'CalcTiming Adjusted'!E$183</f>
        <v>AFW revenue adjustment for 1 incl. financing adjustment   - water resources (17-18 FYA CPIH deflated prices)</v>
      </c>
      <c r="F21" s="140" t="e">
        <f>'CalcTiming Adjusted'!F$183</f>
        <v>#DIV/0!</v>
      </c>
      <c r="G21" s="139" t="str">
        <f>'CalcTiming Adjusted'!G$183</f>
        <v>£m</v>
      </c>
    </row>
    <row r="22" spans="4:7" s="139" customFormat="1" ht="12.5">
      <c r="F22" s="140"/>
    </row>
    <row r="23" spans="4:7" s="139" customFormat="1" ht="12.5">
      <c r="E23" s="139" t="str">
        <f>'CalcTiming Adjusted'!E$188</f>
        <v>AFW RCV adjustment for 1 - water resources (17-18 FYA CPIH deflated prices)</v>
      </c>
      <c r="F23" s="140" t="e">
        <f>'CalcTiming Adjusted'!F$188</f>
        <v>#DIV/0!</v>
      </c>
      <c r="G23" s="139" t="str">
        <f>'CalcTiming Adjusted'!G$188</f>
        <v>£m</v>
      </c>
    </row>
    <row r="24" spans="4:7" s="139" customFormat="1" ht="12.5">
      <c r="F24" s="186"/>
    </row>
    <row r="25" spans="4:7" s="139" customFormat="1" ht="12.5">
      <c r="E25" s="139" t="str">
        <f>'CalcTiming Adjusted'!E$242</f>
        <v>AFW revenue adjustment  for 1 incl. financing adjustment   - water network plus (17-18 FYA CPIH deflated prices)</v>
      </c>
      <c r="F25" s="140" t="e">
        <f>'CalcTiming Adjusted'!F$242</f>
        <v>#DIV/0!</v>
      </c>
      <c r="G25" s="139" t="str">
        <f>'CalcTiming Adjusted'!G$242</f>
        <v>£m</v>
      </c>
    </row>
    <row r="26" spans="4:7" s="139" customFormat="1" ht="12.5">
      <c r="F26" s="186"/>
    </row>
    <row r="27" spans="4:7" s="139" customFormat="1" ht="13.5" customHeight="1">
      <c r="E27" s="139" t="str">
        <f>'CalcTiming Adjusted'!E$247</f>
        <v>AFW RCV adjustment for 1 - water network plus (17-18 FYA CPIH deflated prices)</v>
      </c>
      <c r="F27" s="140" t="e">
        <f>'CalcTiming Adjusted'!F$247</f>
        <v>#DIV/0!</v>
      </c>
      <c r="G27" s="139" t="str">
        <f>'CalcTiming Adjusted'!G$247</f>
        <v>£m</v>
      </c>
    </row>
    <row r="28" spans="4:7" s="139" customFormat="1" ht="13.5" customHeight="1">
      <c r="F28" s="140"/>
    </row>
    <row r="29" spans="4:7" s="139" customFormat="1" ht="14">
      <c r="D29" s="172" t="str">
        <f>"Company 3 " &amp;InputsR!F28&amp;" Adjustments"</f>
        <v>Company 3  Adjustments</v>
      </c>
      <c r="F29" s="140"/>
    </row>
    <row r="30" spans="4:7" s="139" customFormat="1" ht="12.5">
      <c r="F30" s="140"/>
    </row>
    <row r="31" spans="4:7" s="139" customFormat="1" ht="12.5">
      <c r="E31" s="139" t="str">
        <f>'CalcTiming Adjusted'!E$303</f>
        <v xml:space="preserve"> revenue adjustment for 1 incl. financing adjustment   - water resources (17-18 FYA CPIH deflated prices)</v>
      </c>
      <c r="F31" s="140" t="e">
        <f>'CalcTiming Adjusted'!F$303</f>
        <v>#N/A</v>
      </c>
      <c r="G31" s="139" t="str">
        <f>'CalcTiming Adjusted'!G$303</f>
        <v>£m</v>
      </c>
    </row>
    <row r="32" spans="4:7" s="139" customFormat="1" ht="12.5">
      <c r="F32" s="140"/>
    </row>
    <row r="33" spans="1:18" s="139" customFormat="1" ht="12.5">
      <c r="E33" s="139" t="str">
        <f>'CalcTiming Adjusted'!E$308</f>
        <v xml:space="preserve"> RCV adjustment for 1 - water resources (17-18 FYA CPIH deflated prices)</v>
      </c>
      <c r="F33" s="140" t="e">
        <f>'CalcTiming Adjusted'!F$308</f>
        <v>#N/A</v>
      </c>
      <c r="G33" s="139" t="str">
        <f>'CalcTiming Adjusted'!G$308</f>
        <v>£m</v>
      </c>
    </row>
    <row r="34" spans="1:18" s="139" customFormat="1" ht="12.5">
      <c r="F34" s="186"/>
    </row>
    <row r="35" spans="1:18" s="139" customFormat="1" ht="12.5">
      <c r="E35" s="139" t="str">
        <f>'CalcTiming Adjusted'!E$362</f>
        <v xml:space="preserve"> revenue adjustment for 1 incl. financing adjustment   - water network plus (17-18 FYA CPIH deflated prices)</v>
      </c>
      <c r="F35" s="140" t="e">
        <f>'CalcTiming Adjusted'!F$362</f>
        <v>#N/A</v>
      </c>
      <c r="G35" s="139" t="str">
        <f>'CalcTiming Adjusted'!G$362</f>
        <v>£m</v>
      </c>
    </row>
    <row r="36" spans="1:18" s="139" customFormat="1" ht="12.5">
      <c r="F36" s="186"/>
    </row>
    <row r="37" spans="1:18" s="139" customFormat="1" ht="13.5" customHeight="1">
      <c r="E37" s="139" t="str">
        <f>'CalcTiming Adjusted'!E$367</f>
        <v xml:space="preserve"> RCV adjustment for 1 - water network plus (17-18 FYA CPIH deflated prices)</v>
      </c>
      <c r="F37" s="140" t="e">
        <f>'CalcTiming Adjusted'!F$367</f>
        <v>#N/A</v>
      </c>
      <c r="G37" s="139" t="str">
        <f>'CalcTiming Adjusted'!G$367</f>
        <v>£m</v>
      </c>
    </row>
    <row r="38" spans="1:18" s="139" customFormat="1" ht="13.5" customHeight="1">
      <c r="F38" s="140"/>
    </row>
    <row r="39" spans="1:18" s="139" customFormat="1" ht="13">
      <c r="A39" s="72">
        <f>InputsR!A103</f>
        <v>0</v>
      </c>
      <c r="B39" s="72"/>
      <c r="C39" s="72"/>
      <c r="D39" s="72"/>
      <c r="E39" s="72"/>
      <c r="F39" s="245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</row>
    <row r="40" spans="1:18" s="139" customFormat="1" ht="12.5">
      <c r="F40" s="140"/>
    </row>
    <row r="41" spans="1:18" s="187" customFormat="1" ht="14">
      <c r="A41" s="339"/>
      <c r="B41" s="339"/>
      <c r="C41" s="339"/>
      <c r="D41" s="172" t="s">
        <v>212</v>
      </c>
      <c r="E41" s="339"/>
      <c r="F41" s="388"/>
      <c r="G41" s="339"/>
      <c r="H41" s="339"/>
      <c r="I41" s="339"/>
      <c r="J41" s="339"/>
      <c r="K41" s="339"/>
      <c r="L41" s="339"/>
      <c r="M41" s="339"/>
      <c r="N41" s="339"/>
      <c r="O41" s="339"/>
      <c r="P41" s="339"/>
      <c r="Q41" s="339"/>
      <c r="R41" s="339"/>
    </row>
    <row r="42" spans="1:18" s="108" customFormat="1" ht="13">
      <c r="A42" s="8"/>
      <c r="B42" s="1"/>
      <c r="C42" s="2"/>
      <c r="D42" s="9"/>
      <c r="E42" s="10"/>
      <c r="F42" s="251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</row>
    <row r="43" spans="1:18" s="104" customFormat="1" ht="12.5">
      <c r="E43" s="206" t="str">
        <f>'CalcTiming Adjusted'!E$448</f>
        <v>0 FINAL revenue adjustment for 1 incl. financing adjustment - water resources (17-18 FYA CPIH deflated prices)</v>
      </c>
      <c r="F43" s="275" t="e">
        <f>'CalcTiming Adjusted'!F$448</f>
        <v>#N/A</v>
      </c>
      <c r="G43" s="206" t="str">
        <f>'CalcTiming Adjusted'!G$448</f>
        <v>£m</v>
      </c>
      <c r="H43" s="140"/>
      <c r="I43" s="13"/>
      <c r="J43" s="13"/>
      <c r="K43" s="13"/>
      <c r="L43" s="13"/>
      <c r="M43" s="13"/>
      <c r="N43" s="13"/>
      <c r="O43" s="13"/>
      <c r="P43" s="13"/>
      <c r="Q43" s="13"/>
      <c r="R43" s="13"/>
    </row>
    <row r="44" spans="1:18" s="104" customFormat="1" ht="12.5">
      <c r="E44" s="13"/>
      <c r="F44" s="275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</row>
    <row r="45" spans="1:18" s="139" customFormat="1" ht="12.5">
      <c r="E45" s="206" t="str">
        <f>'CalcTiming Adjusted'!E$449</f>
        <v>0 FINAL RCV adjustment for 1 - water resources (17-18 FYA CPIH deflated prices)</v>
      </c>
      <c r="F45" s="275" t="e">
        <f>'CalcTiming Adjusted'!F$449</f>
        <v>#N/A</v>
      </c>
      <c r="G45" s="206" t="str">
        <f>'CalcTiming Adjusted'!G$449</f>
        <v>£m</v>
      </c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</row>
    <row r="46" spans="1:18" s="108" customFormat="1" ht="12.5">
      <c r="F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</row>
    <row r="47" spans="1:18" s="139" customFormat="1" ht="12.5">
      <c r="E47" s="139" t="str">
        <f>'CalcTiming Adjusted'!E$514</f>
        <v>0 FINAL revenue adjustment for 1 incl. financing adjustment - water network plus (17-18 FYA CPIH deflated prices)</v>
      </c>
      <c r="F47" s="140" t="e">
        <f>'CalcTiming Adjusted'!F$514</f>
        <v>#N/A</v>
      </c>
      <c r="G47" s="139" t="str">
        <f>'CalcTiming Adjusted'!G$514</f>
        <v>£m</v>
      </c>
      <c r="I47" s="140"/>
      <c r="J47" s="140"/>
      <c r="K47" s="140"/>
      <c r="L47" s="140"/>
      <c r="M47" s="140"/>
      <c r="N47" s="140"/>
      <c r="O47" s="140"/>
      <c r="P47" s="140"/>
      <c r="Q47" s="140"/>
      <c r="R47" s="140"/>
    </row>
    <row r="48" spans="1:18" s="139" customFormat="1" ht="12.5">
      <c r="F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</row>
    <row r="49" spans="1:18" s="139" customFormat="1" ht="12.5">
      <c r="E49" s="139" t="str">
        <f>'CalcTiming Adjusted'!E515</f>
        <v>0 FINAL RCV adjustment for 1 - water network plus (17-18 FYA CPIH deflated prices)</v>
      </c>
      <c r="F49" s="140" t="e">
        <f>'CalcTiming Adjusted'!F515</f>
        <v>#N/A</v>
      </c>
      <c r="G49" s="139" t="str">
        <f>'CalcTiming Adjusted'!G515</f>
        <v>£m</v>
      </c>
    </row>
    <row r="50" spans="1:18" s="139" customFormat="1" ht="12.5">
      <c r="F50" s="140"/>
    </row>
    <row r="51" spans="1:18" s="139" customFormat="1" ht="14">
      <c r="D51" s="172" t="s">
        <v>213</v>
      </c>
      <c r="F51" s="140"/>
    </row>
    <row r="52" spans="1:18" s="139" customFormat="1" ht="12.5">
      <c r="F52" s="140"/>
    </row>
    <row r="53" spans="1:18" s="139" customFormat="1" ht="12.5">
      <c r="E53" s="139" t="str">
        <f>'CalcTiming Adjusted'!E$583</f>
        <v>0 FINAL revenue adjustment for 1 incl. financing adjustment - water resources (17-18 FYA CPIH deflated prices)</v>
      </c>
      <c r="F53" s="140" t="e">
        <f>'CalcTiming Adjusted'!F$583</f>
        <v>#N/A</v>
      </c>
      <c r="G53" s="139" t="str">
        <f>'CalcTiming Adjusted'!G$583</f>
        <v>£m</v>
      </c>
    </row>
    <row r="54" spans="1:18" s="139" customFormat="1" ht="12.5">
      <c r="F54" s="140"/>
    </row>
    <row r="55" spans="1:18" s="139" customFormat="1" ht="12.5">
      <c r="E55" s="139" t="str">
        <f>'CalcTiming Adjusted'!E$584</f>
        <v>0 FINAL RCV adjustment for 1 - water resources (17-18 FYA CPIH deflated prices)</v>
      </c>
      <c r="F55" s="140" t="e">
        <f>'CalcTiming Adjusted'!F$584</f>
        <v>#N/A</v>
      </c>
      <c r="G55" s="139" t="str">
        <f>'CalcTiming Adjusted'!G$584</f>
        <v>£m</v>
      </c>
    </row>
    <row r="56" spans="1:18" s="139" customFormat="1" ht="12.5">
      <c r="F56" s="186"/>
    </row>
    <row r="57" spans="1:18" s="139" customFormat="1" ht="12.5">
      <c r="E57" s="139" t="str">
        <f>'CalcTiming Adjusted'!E$649</f>
        <v>0 FINAL revenue adjustment for 1 incl. financing adjustment - water resources (17-18 FYA CPIH deflated prices)</v>
      </c>
      <c r="F57" s="140" t="e">
        <f>'CalcTiming Adjusted'!F$649</f>
        <v>#N/A</v>
      </c>
      <c r="G57" s="139" t="str">
        <f>'CalcTiming Adjusted'!G$649</f>
        <v>£m</v>
      </c>
    </row>
    <row r="58" spans="1:18" s="139" customFormat="1" ht="12.5">
      <c r="F58" s="186"/>
    </row>
    <row r="59" spans="1:18" s="139" customFormat="1" ht="12.5">
      <c r="E59" s="139" t="str">
        <f>'CalcTiming Adjusted'!E$650</f>
        <v>0 FINAL RCV adjustment for 1 - water resources (17-18 FYA CPIH deflated prices)</v>
      </c>
      <c r="F59" s="140" t="e">
        <f>'CalcTiming Adjusted'!F$650</f>
        <v>#N/A</v>
      </c>
      <c r="G59" s="139" t="str">
        <f>'CalcTiming Adjusted'!G$650</f>
        <v>£m</v>
      </c>
    </row>
    <row r="60" spans="1:18" s="108" customFormat="1" ht="12.5">
      <c r="E60" s="13"/>
      <c r="F60" s="275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</row>
    <row r="61" spans="1:18" s="133" customFormat="1" ht="13">
      <c r="A61" s="134" t="s">
        <v>214</v>
      </c>
      <c r="E61" s="138"/>
      <c r="F61" s="276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</row>
    <row r="62" spans="1:18" s="108" customFormat="1" ht="12.5">
      <c r="F62" s="142"/>
    </row>
    <row r="63" spans="1:18" s="108" customFormat="1" ht="12.5" hidden="1">
      <c r="F63" s="142"/>
    </row>
    <row r="64" spans="1:18" s="108" customFormat="1" ht="12.5" hidden="1">
      <c r="F64" s="142"/>
    </row>
    <row r="65" spans="6:6" s="108" customFormat="1" ht="12.5" hidden="1">
      <c r="F65" s="142"/>
    </row>
    <row r="66" spans="6:6" s="108" customFormat="1" ht="12.5" hidden="1">
      <c r="F66" s="142"/>
    </row>
    <row r="67" spans="6:6" s="108" customFormat="1" ht="12.5" hidden="1">
      <c r="F67" s="142"/>
    </row>
    <row r="68" spans="6:6" s="108" customFormat="1" ht="12.5" hidden="1">
      <c r="F68" s="142"/>
    </row>
    <row r="69" spans="6:6" s="108" customFormat="1" ht="12.5" hidden="1">
      <c r="F69" s="142"/>
    </row>
    <row r="70" spans="6:6" s="108" customFormat="1" ht="12.5" hidden="1">
      <c r="F70" s="142"/>
    </row>
    <row r="71" spans="6:6" s="108" customFormat="1" ht="12.5" hidden="1">
      <c r="F71" s="142"/>
    </row>
    <row r="72" spans="6:6" s="108" customFormat="1" ht="12.5" hidden="1">
      <c r="F72" s="142"/>
    </row>
    <row r="73" spans="6:6" s="108" customFormat="1" ht="12.5" hidden="1">
      <c r="F73" s="142"/>
    </row>
    <row r="74" spans="6:6" s="108" customFormat="1" ht="12.5" hidden="1">
      <c r="F74" s="142"/>
    </row>
    <row r="75" spans="6:6" s="108" customFormat="1" ht="12.5" hidden="1">
      <c r="F75" s="142"/>
    </row>
    <row r="76" spans="6:6" s="108" customFormat="1" ht="12.5" hidden="1">
      <c r="F76" s="142"/>
    </row>
    <row r="77" spans="6:6" s="108" customFormat="1" ht="12.5" hidden="1">
      <c r="F77" s="142"/>
    </row>
  </sheetData>
  <conditionalFormatting sqref="J3:R3">
    <cfRule type="cellIs" dxfId="7" priority="1" operator="equal">
      <formula>"Post-Fcst"</formula>
    </cfRule>
    <cfRule type="cellIs" dxfId="6" priority="2" operator="equal">
      <formula>"Forecast"</formula>
    </cfRule>
    <cfRule type="cellIs" dxfId="5" priority="3" operator="equal">
      <formula>"Pre Fcst"</formula>
    </cfRule>
  </conditionalFormatting>
  <printOptions headings="1"/>
  <pageMargins left="0.70866141732283472" right="0.70866141732283472" top="0.74803149606299213" bottom="0.74803149606299213" header="0.31496062992125984" footer="0.31496062992125984"/>
  <pageSetup paperSize="9" scale="48" fitToHeight="0" orientation="landscape" blackAndWhite="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>
    <tabColor rgb="FFCCFFFF"/>
    <pageSetUpPr fitToPage="1"/>
  </sheetPr>
  <dimension ref="A1:R22"/>
  <sheetViews>
    <sheetView showGridLines="0" zoomScale="120" zoomScaleNormal="120" workbookViewId="0">
      <pane xSplit="9" ySplit="5" topLeftCell="J6" activePane="bottomRight" state="frozen"/>
      <selection pane="topRight"/>
      <selection pane="bottomLeft"/>
      <selection pane="bottomRight" activeCell="E8" sqref="E8"/>
    </sheetView>
  </sheetViews>
  <sheetFormatPr defaultColWidth="0" defaultRowHeight="14.5" zeroHeight="1"/>
  <cols>
    <col min="1" max="4" width="1.08984375" customWidth="1"/>
    <col min="5" max="5" width="56" customWidth="1"/>
    <col min="6" max="8" width="11.08984375" customWidth="1"/>
    <col min="9" max="9" width="1.36328125" customWidth="1"/>
    <col min="10" max="18" width="11.81640625" customWidth="1"/>
    <col min="19" max="16384" width="9.6328125" hidden="1"/>
  </cols>
  <sheetData>
    <row r="1" spans="1:18" ht="25">
      <c r="A1" s="62" t="str">
        <f ca="1" xml:space="preserve"> RIGHT(CELL("filename", A1), LEN(CELL("filename", A1)) - SEARCH("]", CELL("filename", A1)))</f>
        <v>Checks</v>
      </c>
      <c r="B1" s="63"/>
      <c r="C1" s="64"/>
      <c r="D1" s="63"/>
      <c r="E1" s="65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1:18">
      <c r="A2" s="5"/>
      <c r="B2" s="5"/>
      <c r="C2" s="6"/>
      <c r="D2" s="7"/>
      <c r="E2" s="108" t="str">
        <f xml:space="preserve"> Time!E$2</f>
        <v>Model Period Ending</v>
      </c>
      <c r="H2" s="108">
        <f xml:space="preserve"> Time!H$2</f>
        <v>0</v>
      </c>
      <c r="I2" s="108">
        <f xml:space="preserve"> Time!I$2</f>
        <v>0</v>
      </c>
      <c r="J2" s="389">
        <f xml:space="preserve"> Time!J$21</f>
        <v>42825</v>
      </c>
      <c r="K2" s="389">
        <f xml:space="preserve"> Time!K$21</f>
        <v>43190</v>
      </c>
      <c r="L2" s="389">
        <f xml:space="preserve"> Time!L$21</f>
        <v>43555</v>
      </c>
      <c r="M2" s="389">
        <f xml:space="preserve"> Time!M$21</f>
        <v>43921</v>
      </c>
      <c r="N2" s="389">
        <f xml:space="preserve"> Time!N$21</f>
        <v>44286</v>
      </c>
      <c r="O2" s="389">
        <f xml:space="preserve"> Time!O$21</f>
        <v>44651</v>
      </c>
      <c r="P2" s="389">
        <f xml:space="preserve"> Time!P$21</f>
        <v>45016</v>
      </c>
      <c r="Q2" s="389">
        <f xml:space="preserve"> Time!Q$21</f>
        <v>45382</v>
      </c>
      <c r="R2" s="389">
        <f xml:space="preserve"> Time!R$21</f>
        <v>45747</v>
      </c>
    </row>
    <row r="3" spans="1:18">
      <c r="A3" s="8"/>
      <c r="B3" s="1"/>
      <c r="C3" s="2"/>
      <c r="D3" s="9"/>
      <c r="E3" s="108" t="str">
        <f xml:space="preserve"> Time!E$3</f>
        <v>Pre Forecast vs Forecast</v>
      </c>
      <c r="G3" s="108"/>
      <c r="H3" s="108">
        <f xml:space="preserve"> Time!H$3</f>
        <v>0</v>
      </c>
      <c r="I3" s="108">
        <f xml:space="preserve"> Time!I$3</f>
        <v>0</v>
      </c>
      <c r="J3" s="339" t="str">
        <f xml:space="preserve"> Time!J55</f>
        <v>Pre Fcst</v>
      </c>
      <c r="K3" s="339" t="str">
        <f xml:space="preserve"> Time!K55</f>
        <v>Pre Fcst</v>
      </c>
      <c r="L3" s="339" t="str">
        <f xml:space="preserve"> Time!L55</f>
        <v>Pre Fcst</v>
      </c>
      <c r="M3" s="339" t="str">
        <f xml:space="preserve"> Time!M55</f>
        <v>Pre Fcst</v>
      </c>
      <c r="N3" s="339" t="str">
        <f xml:space="preserve"> Time!N55</f>
        <v>Forecast</v>
      </c>
      <c r="O3" s="339" t="str">
        <f xml:space="preserve"> Time!O55</f>
        <v>Forecast</v>
      </c>
      <c r="P3" s="339" t="str">
        <f xml:space="preserve"> Time!P55</f>
        <v>Forecast</v>
      </c>
      <c r="Q3" s="339" t="str">
        <f xml:space="preserve"> Time!Q55</f>
        <v>Forecast</v>
      </c>
      <c r="R3" s="339" t="str">
        <f xml:space="preserve"> Time!R55</f>
        <v>Forecast</v>
      </c>
    </row>
    <row r="4" spans="1:18">
      <c r="A4" s="4"/>
      <c r="B4" s="4"/>
      <c r="C4" s="4"/>
      <c r="D4" s="11"/>
      <c r="E4" s="108" t="str">
        <f xml:space="preserve"> Time!E$4</f>
        <v>Financial Year Ending</v>
      </c>
      <c r="F4" s="124"/>
      <c r="G4" s="124"/>
      <c r="H4" s="108">
        <f xml:space="preserve"> Time!H$4</f>
        <v>0</v>
      </c>
      <c r="I4" s="108">
        <f xml:space="preserve"> Time!I$4</f>
        <v>0</v>
      </c>
      <c r="J4" s="135">
        <f xml:space="preserve"> Time!J$29</f>
        <v>2017</v>
      </c>
      <c r="K4" s="135">
        <f xml:space="preserve"> Time!K$29</f>
        <v>2018</v>
      </c>
      <c r="L4" s="135">
        <f xml:space="preserve"> Time!L$29</f>
        <v>2019</v>
      </c>
      <c r="M4" s="135">
        <f xml:space="preserve"> Time!M$29</f>
        <v>2020</v>
      </c>
      <c r="N4" s="135">
        <f xml:space="preserve"> Time!N$29</f>
        <v>2021</v>
      </c>
      <c r="O4" s="135">
        <f xml:space="preserve"> Time!O$29</f>
        <v>2022</v>
      </c>
      <c r="P4" s="135">
        <f xml:space="preserve"> Time!P$29</f>
        <v>2023</v>
      </c>
      <c r="Q4" s="135">
        <f xml:space="preserve"> Time!Q$29</f>
        <v>2024</v>
      </c>
      <c r="R4" s="135">
        <f xml:space="preserve"> Time!R$29</f>
        <v>2025</v>
      </c>
    </row>
    <row r="5" spans="1:18">
      <c r="A5" s="12"/>
      <c r="B5" s="12"/>
      <c r="C5" s="4"/>
      <c r="D5" s="11"/>
      <c r="E5" s="108" t="str">
        <f xml:space="preserve"> Time!E$5</f>
        <v>Model column counter</v>
      </c>
      <c r="F5" s="14" t="s">
        <v>145</v>
      </c>
      <c r="G5" s="1" t="s">
        <v>146</v>
      </c>
      <c r="H5" s="14" t="s">
        <v>147</v>
      </c>
      <c r="I5" s="104"/>
      <c r="J5" s="136">
        <f xml:space="preserve"> Time!J$8</f>
        <v>1</v>
      </c>
      <c r="K5" s="136">
        <f xml:space="preserve"> Time!K$8</f>
        <v>2</v>
      </c>
      <c r="L5" s="136">
        <f xml:space="preserve"> Time!L$8</f>
        <v>3</v>
      </c>
      <c r="M5" s="136">
        <f xml:space="preserve"> Time!M$8</f>
        <v>4</v>
      </c>
      <c r="N5" s="136">
        <f xml:space="preserve"> Time!N$8</f>
        <v>5</v>
      </c>
      <c r="O5" s="136">
        <f xml:space="preserve"> Time!O$8</f>
        <v>6</v>
      </c>
      <c r="P5" s="136">
        <f xml:space="preserve"> Time!P$8</f>
        <v>7</v>
      </c>
      <c r="Q5" s="136">
        <f xml:space="preserve"> Time!Q$8</f>
        <v>8</v>
      </c>
      <c r="R5" s="136">
        <f xml:space="preserve"> Time!R$8</f>
        <v>9</v>
      </c>
    </row>
    <row r="6" spans="1:18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</row>
    <row r="7" spans="1:18" s="79" customFormat="1" ht="13">
      <c r="A7" s="75" t="s">
        <v>215</v>
      </c>
      <c r="B7" s="97"/>
      <c r="C7" s="97"/>
      <c r="D7" s="77"/>
    </row>
    <row r="8" spans="1:18" s="79" customFormat="1" ht="13">
      <c r="A8" s="75"/>
      <c r="B8" s="97"/>
      <c r="C8" s="97"/>
      <c r="D8" s="77"/>
    </row>
    <row r="9" spans="1:18" s="117" customFormat="1" ht="13">
      <c r="A9" s="114"/>
      <c r="B9" s="115"/>
      <c r="C9" s="115"/>
      <c r="D9" s="116"/>
      <c r="E9" s="117" t="s">
        <v>216</v>
      </c>
      <c r="F9" s="117" t="s">
        <v>217</v>
      </c>
    </row>
    <row r="10" spans="1:18" s="79" customFormat="1" ht="13">
      <c r="A10" s="75"/>
      <c r="B10" s="97"/>
      <c r="C10" s="97"/>
      <c r="D10" s="77"/>
      <c r="H10" s="129"/>
    </row>
    <row r="11" spans="1:18" s="79" customFormat="1" ht="13">
      <c r="A11" s="75"/>
      <c r="B11" s="97"/>
      <c r="C11" s="97"/>
      <c r="D11" s="77"/>
      <c r="E11" s="79" t="str">
        <f xml:space="preserve"> Time!E$64</f>
        <v>Modelling Period Check</v>
      </c>
      <c r="F11" s="118">
        <f xml:space="preserve"> Time!F$64</f>
        <v>1</v>
      </c>
      <c r="G11" s="79" t="str">
        <f xml:space="preserve"> Time!G$64</f>
        <v>check</v>
      </c>
    </row>
    <row r="12" spans="1:18" s="79" customFormat="1" ht="13">
      <c r="A12" s="75"/>
      <c r="B12" s="97"/>
      <c r="C12" s="97"/>
      <c r="D12" s="77"/>
    </row>
    <row r="13" spans="1:18" s="117" customFormat="1" ht="13">
      <c r="A13" s="114"/>
      <c r="B13" s="115"/>
      <c r="C13" s="115"/>
      <c r="D13" s="116"/>
      <c r="E13" s="117" t="s">
        <v>216</v>
      </c>
      <c r="F13" s="117" t="s">
        <v>218</v>
      </c>
    </row>
    <row r="14" spans="1:18" s="79" customFormat="1" ht="13">
      <c r="A14" s="75"/>
      <c r="B14" s="97"/>
      <c r="C14" s="97"/>
      <c r="D14" s="77"/>
    </row>
    <row r="15" spans="1:18" s="113" customFormat="1">
      <c r="A15" s="112" t="s">
        <v>88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</row>
    <row r="16" spans="1:18">
      <c r="A16" s="124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</row>
    <row r="20" spans="5:5" hidden="1">
      <c r="E20" s="126"/>
    </row>
    <row r="22" spans="5:5" hidden="1">
      <c r="E22" s="127"/>
    </row>
  </sheetData>
  <conditionalFormatting sqref="F11">
    <cfRule type="cellIs" dxfId="4" priority="18" stopIfTrue="1" operator="notEqual">
      <formula>0</formula>
    </cfRule>
    <cfRule type="cellIs" dxfId="3" priority="19" stopIfTrue="1" operator="equal">
      <formula>""</formula>
    </cfRule>
  </conditionalFormatting>
  <conditionalFormatting sqref="J3:R3">
    <cfRule type="cellIs" dxfId="2" priority="1" operator="equal">
      <formula>"Post-Fcst"</formula>
    </cfRule>
    <cfRule type="cellIs" dxfId="1" priority="2" operator="equal">
      <formula>"Forecast"</formula>
    </cfRule>
    <cfRule type="cellIs" dxfId="0" priority="3" operator="equal">
      <formula>"Pre Fcst"</formula>
    </cfRule>
  </conditionalFormatting>
  <printOptions headings="1"/>
  <pageMargins left="0.70866141732283472" right="0.70866141732283472" top="0.74803149606299213" bottom="0.74803149606299213" header="0.31496062992125984" footer="0.31496062992125984"/>
  <pageSetup paperSize="9" scale="63" fitToHeight="0" orientation="landscape" blackAndWhite="1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0E9D3-04E7-4517-B3EC-7AC2BFD3EAF9}">
  <sheetPr>
    <tabColor theme="5"/>
  </sheetPr>
  <dimension ref="A1"/>
  <sheetViews>
    <sheetView workbookViewId="0">
      <selection activeCell="M46" sqref="M46"/>
    </sheetView>
  </sheetViews>
  <sheetFormatPr defaultRowHeight="14.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4AAC2-2602-4DFD-AA65-13340CB01573}">
  <sheetPr codeName="Sheet13"/>
  <dimension ref="A1:BE59"/>
  <sheetViews>
    <sheetView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X32" sqref="B32:X34"/>
    </sheetView>
  </sheetViews>
  <sheetFormatPr defaultRowHeight="14.5"/>
  <cols>
    <col min="1" max="1" width="2" customWidth="1"/>
    <col min="2" max="2" width="43.81640625" style="305" bestFit="1" customWidth="1"/>
    <col min="3" max="3" width="14.6328125" style="305" bestFit="1" customWidth="1"/>
    <col min="4" max="4" width="11.08984375" bestFit="1" customWidth="1"/>
    <col min="5" max="5" width="12.08984375" bestFit="1" customWidth="1"/>
    <col min="6" max="6" width="15.26953125" bestFit="1" customWidth="1"/>
    <col min="7" max="7" width="11.08984375" bestFit="1" customWidth="1"/>
    <col min="8" max="8" width="13.6328125" bestFit="1" customWidth="1"/>
    <col min="9" max="9" width="14.7265625" bestFit="1" customWidth="1"/>
    <col min="10" max="10" width="13.6328125" bestFit="1" customWidth="1"/>
    <col min="12" max="12" width="14.7265625" bestFit="1" customWidth="1"/>
    <col min="13" max="13" width="11" bestFit="1" customWidth="1"/>
    <col min="14" max="14" width="9.81640625" customWidth="1"/>
    <col min="15" max="15" width="15.26953125" bestFit="1" customWidth="1"/>
    <col min="16" max="16" width="11" bestFit="1" customWidth="1"/>
    <col min="17" max="17" width="9.36328125" bestFit="1" customWidth="1"/>
    <col min="18" max="18" width="16.08984375" bestFit="1" customWidth="1"/>
    <col min="19" max="19" width="11" bestFit="1" customWidth="1"/>
    <col min="21" max="21" width="13.08984375" bestFit="1" customWidth="1"/>
    <col min="22" max="22" width="11" bestFit="1" customWidth="1"/>
    <col min="24" max="24" width="16.36328125" bestFit="1" customWidth="1"/>
    <col min="25" max="25" width="11" bestFit="1" customWidth="1"/>
    <col min="27" max="27" width="16.36328125" bestFit="1" customWidth="1"/>
    <col min="28" max="28" width="11" bestFit="1" customWidth="1"/>
    <col min="30" max="30" width="16.36328125" bestFit="1" customWidth="1"/>
    <col min="31" max="31" width="11.08984375" bestFit="1" customWidth="1"/>
    <col min="32" max="32" width="11" bestFit="1" customWidth="1"/>
    <col min="34" max="34" width="11.08984375" bestFit="1" customWidth="1"/>
    <col min="37" max="37" width="11.08984375" bestFit="1" customWidth="1"/>
  </cols>
  <sheetData>
    <row r="1" spans="1:57" ht="25">
      <c r="A1" s="62" t="str">
        <f ca="1" xml:space="preserve"> RIGHT(CELL("filename", A1), LEN(CELL("filename", A1)) - SEARCH("]", CELL("filename", A1)))</f>
        <v>Solution Partnerships</v>
      </c>
      <c r="B1" s="301"/>
      <c r="C1" s="301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</row>
    <row r="2" spans="1:57" s="234" customFormat="1" ht="12" customHeight="1" thickBot="1">
      <c r="A2" s="280"/>
      <c r="B2" s="302"/>
      <c r="C2" s="302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1"/>
      <c r="W2" s="281"/>
      <c r="X2" s="281"/>
      <c r="Y2" s="281"/>
      <c r="Z2" s="281"/>
      <c r="AA2" s="281"/>
      <c r="AB2" s="281"/>
      <c r="AC2" s="281"/>
      <c r="AD2" s="281"/>
      <c r="AE2" s="281"/>
      <c r="AF2" s="281"/>
      <c r="AG2" s="281"/>
      <c r="AH2" s="281"/>
      <c r="AI2" s="281"/>
      <c r="AJ2" s="281"/>
      <c r="AK2" s="281"/>
      <c r="AL2" s="281"/>
      <c r="AM2" s="281"/>
      <c r="AN2" s="281"/>
      <c r="AO2" s="281"/>
      <c r="AP2" s="281"/>
      <c r="AQ2" s="281"/>
      <c r="AR2" s="281"/>
      <c r="AS2" s="281"/>
      <c r="AT2" s="281"/>
      <c r="AU2" s="281"/>
      <c r="AV2" s="281"/>
      <c r="AW2" s="281"/>
      <c r="AX2" s="281"/>
      <c r="AY2" s="281"/>
      <c r="AZ2" s="281"/>
      <c r="BA2" s="281"/>
      <c r="BB2" s="281"/>
      <c r="BC2" s="281"/>
      <c r="BD2" s="281"/>
      <c r="BE2" s="281"/>
    </row>
    <row r="3" spans="1:57" s="108" customFormat="1" ht="15" customHeight="1" thickBot="1">
      <c r="B3" s="79"/>
      <c r="C3" s="79"/>
      <c r="D3" s="446" t="s">
        <v>100</v>
      </c>
      <c r="E3" s="447"/>
      <c r="F3" s="447"/>
      <c r="G3" s="447"/>
      <c r="H3" s="447"/>
      <c r="I3" s="447"/>
      <c r="J3" s="447"/>
      <c r="K3" s="447"/>
      <c r="L3" s="447"/>
      <c r="M3" s="448" t="s">
        <v>101</v>
      </c>
      <c r="N3" s="449"/>
      <c r="O3" s="449"/>
      <c r="P3" s="449"/>
      <c r="Q3" s="449"/>
      <c r="R3" s="449"/>
      <c r="S3" s="449"/>
      <c r="T3" s="449"/>
      <c r="U3" s="449"/>
      <c r="V3" s="443" t="s">
        <v>102</v>
      </c>
      <c r="W3" s="444"/>
      <c r="X3" s="444"/>
      <c r="Y3" s="444"/>
      <c r="Z3" s="444"/>
      <c r="AA3" s="444"/>
      <c r="AB3" s="444"/>
      <c r="AC3" s="444"/>
      <c r="AD3" s="445"/>
      <c r="AE3" s="443" t="s">
        <v>103</v>
      </c>
      <c r="AF3" s="444"/>
      <c r="AG3" s="444"/>
      <c r="AH3" s="444"/>
      <c r="AI3" s="444"/>
      <c r="AJ3" s="444"/>
      <c r="AK3" s="444"/>
      <c r="AL3" s="444"/>
      <c r="AM3" s="445"/>
    </row>
    <row r="4" spans="1:57" s="285" customFormat="1" ht="12.5">
      <c r="B4" s="309" t="s">
        <v>0</v>
      </c>
      <c r="C4" s="309" t="s">
        <v>107</v>
      </c>
      <c r="D4" s="340" t="s">
        <v>1</v>
      </c>
      <c r="E4" s="341" t="s">
        <v>104</v>
      </c>
      <c r="F4" s="341" t="s">
        <v>108</v>
      </c>
      <c r="G4" s="341" t="s">
        <v>2</v>
      </c>
      <c r="H4" s="341" t="s">
        <v>104</v>
      </c>
      <c r="I4" s="341" t="s">
        <v>108</v>
      </c>
      <c r="J4" s="341" t="s">
        <v>3</v>
      </c>
      <c r="K4" s="341" t="s">
        <v>104</v>
      </c>
      <c r="L4" s="342" t="s">
        <v>108</v>
      </c>
      <c r="M4" s="288" t="s">
        <v>1</v>
      </c>
      <c r="N4" s="284" t="s">
        <v>104</v>
      </c>
      <c r="O4" s="284"/>
      <c r="P4" s="284" t="s">
        <v>2</v>
      </c>
      <c r="Q4" s="284" t="s">
        <v>104</v>
      </c>
      <c r="R4" s="284"/>
      <c r="S4" s="284" t="s">
        <v>3</v>
      </c>
      <c r="T4" s="284" t="s">
        <v>104</v>
      </c>
      <c r="U4" s="345"/>
      <c r="V4" s="288" t="s">
        <v>1</v>
      </c>
      <c r="W4" s="284" t="s">
        <v>104</v>
      </c>
      <c r="X4" s="284"/>
      <c r="Y4" s="284" t="s">
        <v>2</v>
      </c>
      <c r="Z4" s="284" t="s">
        <v>104</v>
      </c>
      <c r="AA4" s="284"/>
      <c r="AB4" s="284" t="s">
        <v>3</v>
      </c>
      <c r="AC4" s="284" t="s">
        <v>104</v>
      </c>
      <c r="AD4" s="289"/>
      <c r="AE4" s="288" t="s">
        <v>1</v>
      </c>
      <c r="AF4" s="284" t="s">
        <v>104</v>
      </c>
      <c r="AG4" s="284"/>
      <c r="AH4" s="284" t="s">
        <v>2</v>
      </c>
      <c r="AI4" s="284" t="s">
        <v>104</v>
      </c>
      <c r="AJ4" s="284"/>
      <c r="AK4" s="284" t="s">
        <v>3</v>
      </c>
      <c r="AL4" s="284" t="s">
        <v>104</v>
      </c>
      <c r="AM4" s="289"/>
    </row>
    <row r="5" spans="1:57" s="283" customFormat="1" ht="12.5">
      <c r="B5" s="306" t="s">
        <v>9</v>
      </c>
      <c r="C5" s="306">
        <v>121716100</v>
      </c>
      <c r="D5" s="290" t="s">
        <v>109</v>
      </c>
      <c r="E5" s="293">
        <v>0.33</v>
      </c>
      <c r="F5" s="347">
        <f t="shared" ref="F5:F12" si="0">(C32*E5)</f>
        <v>4016631.3000000003</v>
      </c>
      <c r="G5" s="282" t="s">
        <v>110</v>
      </c>
      <c r="H5" s="295">
        <v>0.67</v>
      </c>
      <c r="I5" s="348">
        <f t="shared" ref="I5:I12" si="1">H5*C32</f>
        <v>8154978.7000000002</v>
      </c>
      <c r="J5" s="282"/>
      <c r="K5" s="295"/>
      <c r="L5" s="348">
        <f t="shared" ref="L5:L12" si="2">K5*C32</f>
        <v>0</v>
      </c>
      <c r="M5" s="290" t="s">
        <v>109</v>
      </c>
      <c r="N5" s="293">
        <v>0.33</v>
      </c>
      <c r="O5" s="347">
        <f t="shared" ref="O5:O10" si="3">N5*D32</f>
        <v>6024946.9500000002</v>
      </c>
      <c r="P5" s="282" t="s">
        <v>110</v>
      </c>
      <c r="Q5" s="295">
        <v>0.67</v>
      </c>
      <c r="R5" s="347">
        <f t="shared" ref="R5:R10" si="4">Q5*D32</f>
        <v>12232468.050000001</v>
      </c>
      <c r="S5" s="282"/>
      <c r="T5" s="295"/>
      <c r="U5" s="347">
        <f t="shared" ref="U5:U10" si="5">T5*D32</f>
        <v>0</v>
      </c>
      <c r="V5" s="290" t="s">
        <v>109</v>
      </c>
      <c r="W5" s="293">
        <v>0.33</v>
      </c>
      <c r="X5" s="347">
        <f>W5*(E32+F32)</f>
        <v>14058209.550000001</v>
      </c>
      <c r="Y5" s="282" t="s">
        <v>110</v>
      </c>
      <c r="Z5" s="295">
        <v>0.67</v>
      </c>
      <c r="AA5" s="347">
        <f>Z5*(E32+F32)</f>
        <v>28542425.450000003</v>
      </c>
      <c r="AB5" s="282"/>
      <c r="AC5" s="295"/>
      <c r="AD5" s="297">
        <f>AC5*(E32+F32)</f>
        <v>0</v>
      </c>
      <c r="AE5" s="290" t="s">
        <v>109</v>
      </c>
      <c r="AF5" s="293">
        <v>0.33</v>
      </c>
      <c r="AG5" s="347">
        <f>AF5*(N32+O32)</f>
        <v>0</v>
      </c>
      <c r="AH5" s="282" t="s">
        <v>110</v>
      </c>
      <c r="AI5" s="295">
        <v>0.67</v>
      </c>
      <c r="AJ5" s="347">
        <f>AI5*(N32+O32)</f>
        <v>0</v>
      </c>
      <c r="AK5" s="282"/>
      <c r="AL5" s="295"/>
      <c r="AM5" s="297">
        <f>AL5*(N32+O32)</f>
        <v>0</v>
      </c>
    </row>
    <row r="6" spans="1:57" s="283" customFormat="1" ht="12.5">
      <c r="B6" s="307" t="s">
        <v>111</v>
      </c>
      <c r="C6" s="307">
        <v>62940000</v>
      </c>
      <c r="D6" s="290" t="s">
        <v>110</v>
      </c>
      <c r="E6" s="293">
        <v>1</v>
      </c>
      <c r="F6" s="347">
        <f t="shared" si="0"/>
        <v>6294000</v>
      </c>
      <c r="G6" s="282"/>
      <c r="H6" s="295"/>
      <c r="I6" s="348">
        <f t="shared" si="1"/>
        <v>0</v>
      </c>
      <c r="J6" s="282"/>
      <c r="K6" s="295"/>
      <c r="L6" s="348">
        <f t="shared" si="2"/>
        <v>0</v>
      </c>
      <c r="M6" s="290" t="s">
        <v>110</v>
      </c>
      <c r="N6" s="293">
        <v>1</v>
      </c>
      <c r="O6" s="347">
        <f t="shared" si="3"/>
        <v>9441000</v>
      </c>
      <c r="P6" s="282"/>
      <c r="Q6" s="295"/>
      <c r="R6" s="347">
        <f t="shared" si="4"/>
        <v>0</v>
      </c>
      <c r="S6" s="282"/>
      <c r="T6" s="295"/>
      <c r="U6" s="347">
        <f t="shared" si="5"/>
        <v>0</v>
      </c>
      <c r="V6" s="290" t="s">
        <v>110</v>
      </c>
      <c r="W6" s="293">
        <v>1</v>
      </c>
      <c r="X6" s="347">
        <f>W6*(E33+F33)</f>
        <v>22029000</v>
      </c>
      <c r="Y6" s="282"/>
      <c r="Z6" s="295"/>
      <c r="AA6" s="347">
        <f>Z6*(E33+F33)</f>
        <v>0</v>
      </c>
      <c r="AB6" s="282"/>
      <c r="AC6" s="295"/>
      <c r="AD6" s="297">
        <f>AC6*(E33+F33)</f>
        <v>0</v>
      </c>
      <c r="AE6" s="290" t="s">
        <v>110</v>
      </c>
      <c r="AF6" s="293">
        <v>1</v>
      </c>
      <c r="AG6" s="347">
        <f>AF6*(N33+O33)</f>
        <v>0</v>
      </c>
      <c r="AH6" s="282"/>
      <c r="AI6" s="295"/>
      <c r="AJ6" s="347">
        <f>AI6*(N33+O33)</f>
        <v>0</v>
      </c>
      <c r="AK6" s="282"/>
      <c r="AL6" s="295"/>
      <c r="AM6" s="297">
        <f>AL6*(N33+O33)</f>
        <v>0</v>
      </c>
    </row>
    <row r="7" spans="1:57" s="283" customFormat="1" ht="12.5">
      <c r="B7" s="307" t="s">
        <v>105</v>
      </c>
      <c r="C7" s="307">
        <v>38600000</v>
      </c>
      <c r="D7" s="290" t="s">
        <v>112</v>
      </c>
      <c r="E7" s="293">
        <v>0.5</v>
      </c>
      <c r="F7" s="347">
        <f t="shared" si="0"/>
        <v>1930000</v>
      </c>
      <c r="G7" s="282" t="s">
        <v>109</v>
      </c>
      <c r="H7" s="295">
        <v>0.5</v>
      </c>
      <c r="I7" s="348">
        <f t="shared" si="1"/>
        <v>1930000</v>
      </c>
      <c r="J7" s="282"/>
      <c r="K7" s="295"/>
      <c r="L7" s="348">
        <f t="shared" si="2"/>
        <v>0</v>
      </c>
      <c r="M7" s="290" t="s">
        <v>112</v>
      </c>
      <c r="N7" s="293">
        <v>0.5</v>
      </c>
      <c r="O7" s="347">
        <f t="shared" si="3"/>
        <v>2895000</v>
      </c>
      <c r="P7" s="282" t="s">
        <v>109</v>
      </c>
      <c r="Q7" s="295">
        <v>0.5</v>
      </c>
      <c r="R7" s="347">
        <f t="shared" si="4"/>
        <v>2895000</v>
      </c>
      <c r="S7" s="282"/>
      <c r="T7" s="295"/>
      <c r="U7" s="347">
        <f t="shared" si="5"/>
        <v>0</v>
      </c>
      <c r="V7" s="290" t="s">
        <v>112</v>
      </c>
      <c r="W7" s="293">
        <v>1</v>
      </c>
      <c r="X7" s="347">
        <f>W7*(E34+F34)</f>
        <v>27153398</v>
      </c>
      <c r="Y7" s="282" t="s">
        <v>109</v>
      </c>
      <c r="Z7" s="295">
        <v>0</v>
      </c>
      <c r="AA7" s="347">
        <f>Z7*(E34+F34)</f>
        <v>0</v>
      </c>
      <c r="AB7" s="282"/>
      <c r="AC7" s="295"/>
      <c r="AD7" s="297">
        <f>AC7*(E34+F34)</f>
        <v>0</v>
      </c>
      <c r="AE7" s="290" t="s">
        <v>112</v>
      </c>
      <c r="AF7" s="293">
        <v>1</v>
      </c>
      <c r="AG7" s="347">
        <f>AF7*(N34+O34)</f>
        <v>0</v>
      </c>
      <c r="AH7" s="282" t="s">
        <v>109</v>
      </c>
      <c r="AI7" s="295">
        <v>0</v>
      </c>
      <c r="AJ7" s="347">
        <f>AI7*(N34+O34)</f>
        <v>0</v>
      </c>
      <c r="AK7" s="282"/>
      <c r="AL7" s="295"/>
      <c r="AM7" s="297">
        <f>AL7*(N34+O34)</f>
        <v>0</v>
      </c>
    </row>
    <row r="8" spans="1:57" s="283" customFormat="1" ht="12.5">
      <c r="B8" s="307" t="s">
        <v>113</v>
      </c>
      <c r="C8" s="307">
        <v>35761000</v>
      </c>
      <c r="D8" s="290" t="s">
        <v>114</v>
      </c>
      <c r="E8" s="293">
        <v>1</v>
      </c>
      <c r="F8" s="347">
        <f t="shared" si="0"/>
        <v>3576100</v>
      </c>
      <c r="G8" s="282"/>
      <c r="H8" s="295"/>
      <c r="I8" s="348">
        <f t="shared" si="1"/>
        <v>0</v>
      </c>
      <c r="J8" s="282"/>
      <c r="K8" s="295"/>
      <c r="L8" s="348">
        <f t="shared" si="2"/>
        <v>0</v>
      </c>
      <c r="M8" s="290" t="s">
        <v>114</v>
      </c>
      <c r="N8" s="293">
        <v>1</v>
      </c>
      <c r="O8" s="347">
        <f t="shared" si="3"/>
        <v>5364150</v>
      </c>
      <c r="P8" s="282"/>
      <c r="Q8" s="295"/>
      <c r="R8" s="347">
        <f t="shared" si="4"/>
        <v>0</v>
      </c>
      <c r="S8" s="282"/>
      <c r="T8" s="295"/>
      <c r="U8" s="347">
        <f t="shared" si="5"/>
        <v>0</v>
      </c>
      <c r="V8" s="316"/>
      <c r="W8" s="317"/>
      <c r="X8" s="317"/>
      <c r="Y8" s="318"/>
      <c r="Z8" s="319"/>
      <c r="AA8" s="319"/>
      <c r="AB8" s="318"/>
      <c r="AC8" s="319"/>
      <c r="AD8" s="320"/>
      <c r="AE8" s="316"/>
      <c r="AF8" s="317"/>
      <c r="AG8" s="317"/>
      <c r="AH8" s="318"/>
      <c r="AI8" s="319"/>
      <c r="AJ8" s="319"/>
      <c r="AK8" s="318"/>
      <c r="AL8" s="319"/>
      <c r="AM8" s="320"/>
    </row>
    <row r="9" spans="1:57" s="283" customFormat="1" ht="12.5">
      <c r="B9" s="307" t="s">
        <v>115</v>
      </c>
      <c r="C9" s="307">
        <v>37433000</v>
      </c>
      <c r="D9" s="290" t="s">
        <v>114</v>
      </c>
      <c r="E9" s="293">
        <v>1</v>
      </c>
      <c r="F9" s="347">
        <f t="shared" si="0"/>
        <v>3743300</v>
      </c>
      <c r="G9" s="282"/>
      <c r="H9" s="295"/>
      <c r="I9" s="348">
        <f t="shared" si="1"/>
        <v>0</v>
      </c>
      <c r="J9" s="282"/>
      <c r="K9" s="295"/>
      <c r="L9" s="348">
        <f t="shared" si="2"/>
        <v>0</v>
      </c>
      <c r="M9" s="290" t="s">
        <v>114</v>
      </c>
      <c r="N9" s="293">
        <v>1</v>
      </c>
      <c r="O9" s="347">
        <f t="shared" si="3"/>
        <v>5614950</v>
      </c>
      <c r="P9" s="282"/>
      <c r="Q9" s="295"/>
      <c r="R9" s="347">
        <f t="shared" si="4"/>
        <v>0</v>
      </c>
      <c r="S9" s="282"/>
      <c r="T9" s="295"/>
      <c r="U9" s="347">
        <f t="shared" si="5"/>
        <v>0</v>
      </c>
      <c r="V9" s="316"/>
      <c r="W9" s="317"/>
      <c r="X9" s="317"/>
      <c r="Y9" s="318"/>
      <c r="Z9" s="319"/>
      <c r="AA9" s="319"/>
      <c r="AB9" s="318"/>
      <c r="AC9" s="319"/>
      <c r="AD9" s="320"/>
      <c r="AE9" s="316"/>
      <c r="AF9" s="317"/>
      <c r="AG9" s="317"/>
      <c r="AH9" s="318"/>
      <c r="AI9" s="319"/>
      <c r="AJ9" s="319"/>
      <c r="AK9" s="318"/>
      <c r="AL9" s="319"/>
      <c r="AM9" s="320"/>
    </row>
    <row r="10" spans="1:57" s="283" customFormat="1" ht="12.5">
      <c r="B10" s="307" t="s">
        <v>6</v>
      </c>
      <c r="C10" s="307">
        <v>9000000</v>
      </c>
      <c r="D10" s="290" t="s">
        <v>109</v>
      </c>
      <c r="E10" s="293">
        <v>0.33</v>
      </c>
      <c r="F10" s="347">
        <f t="shared" si="0"/>
        <v>297000</v>
      </c>
      <c r="G10" s="282" t="s">
        <v>116</v>
      </c>
      <c r="H10" s="295">
        <v>0.67</v>
      </c>
      <c r="I10" s="348">
        <f t="shared" si="1"/>
        <v>603000</v>
      </c>
      <c r="J10" s="282"/>
      <c r="K10" s="295"/>
      <c r="L10" s="348">
        <f t="shared" si="2"/>
        <v>0</v>
      </c>
      <c r="M10" s="290" t="s">
        <v>109</v>
      </c>
      <c r="N10" s="293">
        <v>0.33</v>
      </c>
      <c r="O10" s="347">
        <f t="shared" si="3"/>
        <v>445500</v>
      </c>
      <c r="P10" s="282" t="s">
        <v>116</v>
      </c>
      <c r="Q10" s="295">
        <v>0.67</v>
      </c>
      <c r="R10" s="347">
        <f t="shared" si="4"/>
        <v>904500</v>
      </c>
      <c r="S10" s="282"/>
      <c r="T10" s="295"/>
      <c r="U10" s="347">
        <f t="shared" si="5"/>
        <v>0</v>
      </c>
      <c r="V10" s="290" t="s">
        <v>109</v>
      </c>
      <c r="W10" s="293">
        <v>0.33</v>
      </c>
      <c r="X10" s="347">
        <f t="shared" ref="X10" si="6">W10*(E37+F37)</f>
        <v>3466800.48</v>
      </c>
      <c r="Y10" s="282" t="s">
        <v>116</v>
      </c>
      <c r="Z10" s="295">
        <v>0.67</v>
      </c>
      <c r="AA10" s="347">
        <f t="shared" ref="AA10" si="7">Z10*(E37+F37)</f>
        <v>7038655.5200000005</v>
      </c>
      <c r="AB10" s="282"/>
      <c r="AC10" s="295"/>
      <c r="AD10" s="297">
        <f t="shared" ref="AD10" si="8">AC10*(E37+F37)</f>
        <v>0</v>
      </c>
      <c r="AE10" s="290" t="s">
        <v>109</v>
      </c>
      <c r="AF10" s="293">
        <v>0.33</v>
      </c>
      <c r="AG10" s="347">
        <f>AF10*(N37+O37)</f>
        <v>0</v>
      </c>
      <c r="AH10" s="282" t="s">
        <v>116</v>
      </c>
      <c r="AI10" s="295">
        <v>0.67</v>
      </c>
      <c r="AJ10" s="347">
        <f>AI10*(N37+O37)</f>
        <v>0</v>
      </c>
      <c r="AK10" s="282"/>
      <c r="AL10" s="295"/>
      <c r="AM10" s="297">
        <f>AL10*(N37+O37)</f>
        <v>0</v>
      </c>
    </row>
    <row r="11" spans="1:57" s="283" customFormat="1" ht="12.5">
      <c r="B11" s="311" t="s">
        <v>117</v>
      </c>
      <c r="C11" s="307">
        <v>14700000</v>
      </c>
      <c r="D11" s="290" t="s">
        <v>255</v>
      </c>
      <c r="E11" s="293">
        <v>1</v>
      </c>
      <c r="F11" s="347">
        <f t="shared" si="0"/>
        <v>1470000</v>
      </c>
      <c r="G11" s="282"/>
      <c r="H11" s="295"/>
      <c r="I11" s="348">
        <f t="shared" si="1"/>
        <v>0</v>
      </c>
      <c r="J11" s="282"/>
      <c r="K11" s="295"/>
      <c r="L11" s="348">
        <f t="shared" si="2"/>
        <v>0</v>
      </c>
      <c r="M11" s="316"/>
      <c r="N11" s="317"/>
      <c r="O11" s="317"/>
      <c r="P11" s="318"/>
      <c r="Q11" s="319"/>
      <c r="R11" s="319"/>
      <c r="S11" s="318"/>
      <c r="T11" s="319"/>
      <c r="U11" s="346"/>
      <c r="V11" s="316"/>
      <c r="W11" s="317"/>
      <c r="X11" s="317"/>
      <c r="Y11" s="318"/>
      <c r="Z11" s="319"/>
      <c r="AA11" s="319"/>
      <c r="AB11" s="318"/>
      <c r="AC11" s="319"/>
      <c r="AD11" s="320"/>
      <c r="AE11" s="316"/>
      <c r="AF11" s="317"/>
      <c r="AG11" s="317"/>
      <c r="AH11" s="318"/>
      <c r="AI11" s="319"/>
      <c r="AJ11" s="319"/>
      <c r="AK11" s="318"/>
      <c r="AL11" s="319"/>
      <c r="AM11" s="320"/>
    </row>
    <row r="12" spans="1:57" s="283" customFormat="1" ht="12.5">
      <c r="B12" s="311" t="s">
        <v>118</v>
      </c>
      <c r="C12" s="334">
        <v>7200000</v>
      </c>
      <c r="D12" s="290" t="s">
        <v>255</v>
      </c>
      <c r="E12" s="293">
        <v>1</v>
      </c>
      <c r="F12" s="347">
        <f t="shared" si="0"/>
        <v>720000</v>
      </c>
      <c r="G12" s="282"/>
      <c r="H12" s="295"/>
      <c r="I12" s="348">
        <f t="shared" si="1"/>
        <v>0</v>
      </c>
      <c r="J12" s="282"/>
      <c r="K12" s="295"/>
      <c r="L12" s="348">
        <f t="shared" si="2"/>
        <v>0</v>
      </c>
      <c r="M12" s="316" t="s">
        <v>255</v>
      </c>
      <c r="N12" s="317">
        <v>0</v>
      </c>
      <c r="O12" s="317"/>
      <c r="P12" s="318"/>
      <c r="Q12" s="319"/>
      <c r="R12" s="319"/>
      <c r="S12" s="318"/>
      <c r="T12" s="319"/>
      <c r="U12" s="346"/>
      <c r="V12" s="316" t="s">
        <v>255</v>
      </c>
      <c r="W12" s="317">
        <v>0</v>
      </c>
      <c r="X12" s="317"/>
      <c r="Y12" s="318"/>
      <c r="Z12" s="319"/>
      <c r="AA12" s="319"/>
      <c r="AB12" s="318"/>
      <c r="AC12" s="319"/>
      <c r="AD12" s="320"/>
      <c r="AE12" s="316"/>
      <c r="AF12" s="317"/>
      <c r="AG12" s="317"/>
      <c r="AH12" s="318"/>
      <c r="AI12" s="319"/>
      <c r="AJ12" s="319"/>
      <c r="AK12" s="318"/>
      <c r="AL12" s="319"/>
      <c r="AM12" s="320"/>
    </row>
    <row r="13" spans="1:57" s="283" customFormat="1" ht="12.5">
      <c r="B13" s="311" t="s">
        <v>119</v>
      </c>
      <c r="C13" s="334">
        <f>SUM(C11:C12)</f>
        <v>21900000</v>
      </c>
      <c r="D13" s="316" t="s">
        <v>255</v>
      </c>
      <c r="E13" s="317">
        <v>1</v>
      </c>
      <c r="F13" s="317"/>
      <c r="G13" s="318"/>
      <c r="H13" s="319"/>
      <c r="I13" s="319"/>
      <c r="J13" s="318"/>
      <c r="K13" s="319"/>
      <c r="L13" s="343"/>
      <c r="M13" s="290" t="s">
        <v>255</v>
      </c>
      <c r="N13" s="293">
        <v>1</v>
      </c>
      <c r="O13" s="347">
        <f>N13*D40</f>
        <v>3285000</v>
      </c>
      <c r="P13" s="282"/>
      <c r="Q13" s="295"/>
      <c r="R13" s="347">
        <f t="shared" ref="R13" si="9">Q13*D40</f>
        <v>0</v>
      </c>
      <c r="S13" s="282"/>
      <c r="T13" s="295"/>
      <c r="U13" s="347">
        <f t="shared" ref="U13" si="10">T13*D40</f>
        <v>0</v>
      </c>
      <c r="V13" s="290" t="s">
        <v>255</v>
      </c>
      <c r="W13" s="293">
        <v>1</v>
      </c>
      <c r="X13" s="347">
        <f t="shared" ref="X13" si="11">W13*(E40+F40)</f>
        <v>11582227</v>
      </c>
      <c r="Y13" s="282"/>
      <c r="Z13" s="295"/>
      <c r="AA13" s="347">
        <f t="shared" ref="AA13" si="12">Z13*(E40+F40)</f>
        <v>0</v>
      </c>
      <c r="AB13" s="282"/>
      <c r="AC13" s="295"/>
      <c r="AD13" s="297">
        <f t="shared" ref="AD13" si="13">AC13*(E40+F40)</f>
        <v>0</v>
      </c>
      <c r="AE13" s="290" t="s">
        <v>255</v>
      </c>
      <c r="AF13" s="293">
        <v>1</v>
      </c>
      <c r="AG13" s="347">
        <f>AF13*(N40+O40)</f>
        <v>0</v>
      </c>
      <c r="AH13" s="282"/>
      <c r="AI13" s="295"/>
      <c r="AJ13" s="347">
        <f>AI13*(N40+O40)</f>
        <v>0</v>
      </c>
      <c r="AK13" s="282"/>
      <c r="AL13" s="295"/>
      <c r="AM13" s="297">
        <f>AL13*(N40+O40)</f>
        <v>0</v>
      </c>
    </row>
    <row r="14" spans="1:57" s="283" customFormat="1" ht="12.5">
      <c r="B14" s="312" t="s">
        <v>120</v>
      </c>
      <c r="C14" s="307">
        <v>5520000</v>
      </c>
      <c r="D14" s="290" t="s">
        <v>114</v>
      </c>
      <c r="E14" s="293">
        <v>0.26</v>
      </c>
      <c r="F14" s="347">
        <f>(C41*E14)</f>
        <v>143520</v>
      </c>
      <c r="G14" s="282" t="s">
        <v>121</v>
      </c>
      <c r="H14" s="295">
        <v>0.47</v>
      </c>
      <c r="I14" s="348">
        <f>H14*C41</f>
        <v>259439.99999999997</v>
      </c>
      <c r="J14" s="282" t="s">
        <v>122</v>
      </c>
      <c r="K14" s="295">
        <v>0.26</v>
      </c>
      <c r="L14" s="348">
        <f>K14*C41</f>
        <v>143520</v>
      </c>
      <c r="M14" s="316"/>
      <c r="N14" s="317"/>
      <c r="O14" s="317"/>
      <c r="P14" s="318"/>
      <c r="Q14" s="319"/>
      <c r="R14" s="319"/>
      <c r="S14" s="318"/>
      <c r="T14" s="319"/>
      <c r="U14" s="346"/>
      <c r="V14" s="316"/>
      <c r="W14" s="317"/>
      <c r="X14" s="317"/>
      <c r="Y14" s="318"/>
      <c r="Z14" s="319"/>
      <c r="AA14" s="319"/>
      <c r="AB14" s="318"/>
      <c r="AC14" s="319"/>
      <c r="AD14" s="320"/>
      <c r="AE14" s="316"/>
      <c r="AF14" s="317"/>
      <c r="AG14" s="317"/>
      <c r="AH14" s="318"/>
      <c r="AI14" s="319"/>
      <c r="AJ14" s="319"/>
      <c r="AK14" s="318"/>
      <c r="AL14" s="319"/>
      <c r="AM14" s="320"/>
    </row>
    <row r="15" spans="1:57" s="283" customFormat="1" ht="12.5">
      <c r="B15" s="312" t="s">
        <v>123</v>
      </c>
      <c r="C15" s="307">
        <v>3960000</v>
      </c>
      <c r="D15" s="290" t="s">
        <v>114</v>
      </c>
      <c r="E15" s="293">
        <v>0.33</v>
      </c>
      <c r="F15" s="347">
        <f>(C42*E15)</f>
        <v>130680</v>
      </c>
      <c r="G15" s="282" t="s">
        <v>121</v>
      </c>
      <c r="H15" s="295">
        <v>0.33</v>
      </c>
      <c r="I15" s="348">
        <f>H15*C42</f>
        <v>130680</v>
      </c>
      <c r="J15" s="282" t="s">
        <v>122</v>
      </c>
      <c r="K15" s="295">
        <v>0.33</v>
      </c>
      <c r="L15" s="348">
        <f>K15*C42</f>
        <v>130680</v>
      </c>
      <c r="M15" s="316"/>
      <c r="N15" s="317"/>
      <c r="O15" s="317"/>
      <c r="P15" s="318"/>
      <c r="Q15" s="319"/>
      <c r="R15" s="319"/>
      <c r="S15" s="318"/>
      <c r="T15" s="319"/>
      <c r="U15" s="346"/>
      <c r="V15" s="316"/>
      <c r="W15" s="317"/>
      <c r="X15" s="317"/>
      <c r="Y15" s="318"/>
      <c r="Z15" s="319"/>
      <c r="AA15" s="319"/>
      <c r="AB15" s="318"/>
      <c r="AC15" s="319"/>
      <c r="AD15" s="320"/>
      <c r="AE15" s="316"/>
      <c r="AF15" s="317"/>
      <c r="AG15" s="317"/>
      <c r="AH15" s="318"/>
      <c r="AI15" s="319"/>
      <c r="AJ15" s="319"/>
      <c r="AK15" s="318"/>
      <c r="AL15" s="319"/>
      <c r="AM15" s="320"/>
    </row>
    <row r="16" spans="1:57" s="283" customFormat="1" ht="12.5">
      <c r="B16" s="312" t="s">
        <v>124</v>
      </c>
      <c r="C16" s="307">
        <f>(C14*0.5)+(C15*0.5)</f>
        <v>4740000</v>
      </c>
      <c r="D16" s="316"/>
      <c r="E16" s="317"/>
      <c r="F16" s="317"/>
      <c r="G16" s="318"/>
      <c r="H16" s="319"/>
      <c r="I16" s="319"/>
      <c r="J16" s="318"/>
      <c r="K16" s="319"/>
      <c r="L16" s="343"/>
      <c r="M16" s="290" t="s">
        <v>121</v>
      </c>
      <c r="N16" s="293">
        <v>0.57999999999999996</v>
      </c>
      <c r="O16" s="347">
        <f t="shared" ref="O16:O27" si="14">N16*D43</f>
        <v>412380</v>
      </c>
      <c r="P16" s="282" t="s">
        <v>122</v>
      </c>
      <c r="Q16" s="295">
        <v>0.42</v>
      </c>
      <c r="R16" s="347">
        <f t="shared" ref="R16:R27" si="15">Q16*D43</f>
        <v>298620</v>
      </c>
      <c r="S16" s="282"/>
      <c r="T16" s="295"/>
      <c r="U16" s="347">
        <f t="shared" ref="U16:U27" si="16">T16*D43</f>
        <v>0</v>
      </c>
      <c r="V16" s="290" t="s">
        <v>121</v>
      </c>
      <c r="W16" s="293">
        <v>0.57999999999999996</v>
      </c>
      <c r="X16" s="347">
        <f t="shared" ref="X16:X23" si="17">W16*(E43+F43)</f>
        <v>3539089.82</v>
      </c>
      <c r="Y16" s="282" t="s">
        <v>122</v>
      </c>
      <c r="Z16" s="295">
        <v>0.42</v>
      </c>
      <c r="AA16" s="347">
        <f t="shared" ref="AA16:AA23" si="18">Z16*(E43+F43)</f>
        <v>2562789.1799999997</v>
      </c>
      <c r="AB16" s="282"/>
      <c r="AC16" s="295"/>
      <c r="AD16" s="297">
        <f t="shared" ref="AD16:AD23" si="19">AC16*(E43+F43)</f>
        <v>0</v>
      </c>
      <c r="AE16" s="290" t="s">
        <v>121</v>
      </c>
      <c r="AF16" s="293">
        <v>0.57999999999999996</v>
      </c>
      <c r="AG16" s="347">
        <f t="shared" ref="AG16:AG23" si="20">AF16*(N43+O43)</f>
        <v>0</v>
      </c>
      <c r="AH16" s="282" t="s">
        <v>122</v>
      </c>
      <c r="AI16" s="295">
        <v>0.42</v>
      </c>
      <c r="AJ16" s="347">
        <f t="shared" ref="AJ16:AJ23" si="21">AI16*(N43+O43)</f>
        <v>0</v>
      </c>
      <c r="AK16" s="282"/>
      <c r="AL16" s="295"/>
      <c r="AM16" s="297">
        <f t="shared" ref="AM16:AM23" si="22">AL16*(N43+O43)</f>
        <v>0</v>
      </c>
    </row>
    <row r="17" spans="2:39" s="283" customFormat="1" ht="12.5">
      <c r="B17" s="307" t="s">
        <v>8</v>
      </c>
      <c r="C17" s="307">
        <v>5300000</v>
      </c>
      <c r="D17" s="290" t="s">
        <v>116</v>
      </c>
      <c r="E17" s="293">
        <v>1</v>
      </c>
      <c r="F17" s="347">
        <f t="shared" ref="F17:F27" si="23">(C44*E17)</f>
        <v>530000</v>
      </c>
      <c r="G17" s="282"/>
      <c r="H17" s="295"/>
      <c r="I17" s="348">
        <f t="shared" ref="I17:I27" si="24">H17*C44</f>
        <v>0</v>
      </c>
      <c r="J17" s="282"/>
      <c r="K17" s="295"/>
      <c r="L17" s="348">
        <f t="shared" ref="L17:L27" si="25">K17*C44</f>
        <v>0</v>
      </c>
      <c r="M17" s="290" t="s">
        <v>116</v>
      </c>
      <c r="N17" s="293">
        <v>1</v>
      </c>
      <c r="O17" s="347">
        <f t="shared" si="14"/>
        <v>795000</v>
      </c>
      <c r="P17" s="282"/>
      <c r="Q17" s="295"/>
      <c r="R17" s="347">
        <f t="shared" si="15"/>
        <v>0</v>
      </c>
      <c r="S17" s="282"/>
      <c r="T17" s="295"/>
      <c r="U17" s="347">
        <f t="shared" si="16"/>
        <v>0</v>
      </c>
      <c r="V17" s="290" t="s">
        <v>116</v>
      </c>
      <c r="W17" s="293">
        <v>1</v>
      </c>
      <c r="X17" s="347">
        <f t="shared" si="17"/>
        <v>6370767</v>
      </c>
      <c r="Y17" s="282"/>
      <c r="Z17" s="295"/>
      <c r="AA17" s="347">
        <f t="shared" si="18"/>
        <v>0</v>
      </c>
      <c r="AB17" s="282"/>
      <c r="AC17" s="295"/>
      <c r="AD17" s="297">
        <f t="shared" si="19"/>
        <v>0</v>
      </c>
      <c r="AE17" s="290" t="s">
        <v>116</v>
      </c>
      <c r="AF17" s="293">
        <v>1</v>
      </c>
      <c r="AG17" s="347">
        <f t="shared" si="20"/>
        <v>0</v>
      </c>
      <c r="AH17" s="282"/>
      <c r="AI17" s="295"/>
      <c r="AJ17" s="347">
        <f t="shared" si="21"/>
        <v>0</v>
      </c>
      <c r="AK17" s="282"/>
      <c r="AL17" s="295"/>
      <c r="AM17" s="297">
        <f t="shared" si="22"/>
        <v>0</v>
      </c>
    </row>
    <row r="18" spans="2:39" s="283" customFormat="1" ht="12.5">
      <c r="B18" s="307" t="s">
        <v>125</v>
      </c>
      <c r="C18" s="307">
        <v>4920000</v>
      </c>
      <c r="D18" s="290" t="s">
        <v>126</v>
      </c>
      <c r="E18" s="293">
        <v>0.41</v>
      </c>
      <c r="F18" s="347">
        <f t="shared" si="23"/>
        <v>201720</v>
      </c>
      <c r="G18" s="282" t="s">
        <v>114</v>
      </c>
      <c r="H18" s="295">
        <v>0.3</v>
      </c>
      <c r="I18" s="348">
        <f t="shared" si="24"/>
        <v>147600</v>
      </c>
      <c r="J18" s="282" t="s">
        <v>122</v>
      </c>
      <c r="K18" s="295">
        <v>0.3</v>
      </c>
      <c r="L18" s="348">
        <f t="shared" si="25"/>
        <v>147600</v>
      </c>
      <c r="M18" s="290" t="s">
        <v>126</v>
      </c>
      <c r="N18" s="293">
        <v>0.57999999999999996</v>
      </c>
      <c r="O18" s="347">
        <f t="shared" si="14"/>
        <v>428039.99999999994</v>
      </c>
      <c r="P18" s="282" t="s">
        <v>114</v>
      </c>
      <c r="Q18" s="295">
        <v>0</v>
      </c>
      <c r="R18" s="347">
        <f t="shared" si="15"/>
        <v>0</v>
      </c>
      <c r="S18" s="282" t="s">
        <v>122</v>
      </c>
      <c r="T18" s="295">
        <v>0.42</v>
      </c>
      <c r="U18" s="347">
        <f t="shared" si="16"/>
        <v>309960</v>
      </c>
      <c r="V18" s="290" t="s">
        <v>126</v>
      </c>
      <c r="W18" s="293">
        <v>0.57999999999999996</v>
      </c>
      <c r="X18" s="347">
        <f t="shared" si="17"/>
        <v>3473983.6599999997</v>
      </c>
      <c r="Y18" s="282" t="s">
        <v>114</v>
      </c>
      <c r="Z18" s="295">
        <v>0</v>
      </c>
      <c r="AA18" s="347">
        <f t="shared" si="18"/>
        <v>0</v>
      </c>
      <c r="AB18" s="282" t="s">
        <v>122</v>
      </c>
      <c r="AC18" s="295">
        <v>0.42</v>
      </c>
      <c r="AD18" s="349">
        <f t="shared" si="19"/>
        <v>2515643.34</v>
      </c>
      <c r="AE18" s="290" t="s">
        <v>126</v>
      </c>
      <c r="AF18" s="293">
        <v>0.57999999999999996</v>
      </c>
      <c r="AG18" s="347">
        <f t="shared" si="20"/>
        <v>0</v>
      </c>
      <c r="AH18" s="282" t="s">
        <v>114</v>
      </c>
      <c r="AI18" s="295">
        <v>0</v>
      </c>
      <c r="AJ18" s="347">
        <f t="shared" si="21"/>
        <v>0</v>
      </c>
      <c r="AK18" s="282" t="s">
        <v>122</v>
      </c>
      <c r="AL18" s="295">
        <v>0.42</v>
      </c>
      <c r="AM18" s="297">
        <f t="shared" si="22"/>
        <v>0</v>
      </c>
    </row>
    <row r="19" spans="2:39" s="283" customFormat="1" ht="12.5">
      <c r="B19" s="307" t="s">
        <v>127</v>
      </c>
      <c r="C19" s="307">
        <v>66595000</v>
      </c>
      <c r="D19" s="290" t="s">
        <v>116</v>
      </c>
      <c r="E19" s="293">
        <v>0.33</v>
      </c>
      <c r="F19" s="347">
        <f t="shared" si="23"/>
        <v>2197635</v>
      </c>
      <c r="G19" s="290" t="s">
        <v>255</v>
      </c>
      <c r="H19" s="295">
        <v>0.33</v>
      </c>
      <c r="I19" s="348">
        <f t="shared" si="24"/>
        <v>2197635</v>
      </c>
      <c r="J19" s="282" t="s">
        <v>110</v>
      </c>
      <c r="K19" s="295">
        <v>0.33</v>
      </c>
      <c r="L19" s="348">
        <f t="shared" si="25"/>
        <v>2197635</v>
      </c>
      <c r="M19" s="290" t="s">
        <v>116</v>
      </c>
      <c r="N19" s="293">
        <v>0.33</v>
      </c>
      <c r="O19" s="347">
        <f t="shared" si="14"/>
        <v>3296452.5</v>
      </c>
      <c r="P19" s="290" t="s">
        <v>255</v>
      </c>
      <c r="Q19" s="295">
        <v>0.33</v>
      </c>
      <c r="R19" s="347">
        <f t="shared" si="15"/>
        <v>3296452.5</v>
      </c>
      <c r="S19" s="282" t="s">
        <v>110</v>
      </c>
      <c r="T19" s="295">
        <v>0.33</v>
      </c>
      <c r="U19" s="347">
        <f t="shared" si="16"/>
        <v>3296452.5</v>
      </c>
      <c r="V19" s="290" t="s">
        <v>116</v>
      </c>
      <c r="W19" s="293">
        <v>0.1</v>
      </c>
      <c r="X19" s="347">
        <f t="shared" si="17"/>
        <v>4950469</v>
      </c>
      <c r="Y19" s="290" t="s">
        <v>255</v>
      </c>
      <c r="Z19" s="295">
        <v>0.1</v>
      </c>
      <c r="AA19" s="347">
        <f t="shared" si="18"/>
        <v>4950469</v>
      </c>
      <c r="AB19" s="282" t="s">
        <v>110</v>
      </c>
      <c r="AC19" s="295">
        <v>0.8</v>
      </c>
      <c r="AD19" s="349">
        <f t="shared" si="19"/>
        <v>39603752</v>
      </c>
      <c r="AE19" s="290" t="s">
        <v>116</v>
      </c>
      <c r="AF19" s="293">
        <v>0.1</v>
      </c>
      <c r="AG19" s="347">
        <f t="shared" si="20"/>
        <v>0</v>
      </c>
      <c r="AH19" s="290" t="s">
        <v>255</v>
      </c>
      <c r="AI19" s="295">
        <v>0.1</v>
      </c>
      <c r="AJ19" s="347">
        <f t="shared" si="21"/>
        <v>0</v>
      </c>
      <c r="AK19" s="282" t="s">
        <v>110</v>
      </c>
      <c r="AL19" s="295">
        <v>0.8</v>
      </c>
      <c r="AM19" s="349">
        <f t="shared" si="22"/>
        <v>0</v>
      </c>
    </row>
    <row r="20" spans="2:39" s="283" customFormat="1" ht="12.5">
      <c r="B20" s="307" t="s">
        <v>128</v>
      </c>
      <c r="C20" s="307">
        <v>18000000</v>
      </c>
      <c r="D20" s="290" t="s">
        <v>109</v>
      </c>
      <c r="E20" s="293">
        <v>0.5</v>
      </c>
      <c r="F20" s="347">
        <f t="shared" si="23"/>
        <v>900000</v>
      </c>
      <c r="G20" s="282" t="s">
        <v>116</v>
      </c>
      <c r="H20" s="295">
        <v>0.5</v>
      </c>
      <c r="I20" s="348">
        <f t="shared" si="24"/>
        <v>900000</v>
      </c>
      <c r="J20" s="282"/>
      <c r="K20" s="295"/>
      <c r="L20" s="348">
        <f t="shared" si="25"/>
        <v>0</v>
      </c>
      <c r="M20" s="290" t="s">
        <v>109</v>
      </c>
      <c r="N20" s="293">
        <v>0.5</v>
      </c>
      <c r="O20" s="347">
        <f t="shared" si="14"/>
        <v>1350000</v>
      </c>
      <c r="P20" s="282" t="s">
        <v>116</v>
      </c>
      <c r="Q20" s="295">
        <v>0.5</v>
      </c>
      <c r="R20" s="347">
        <f t="shared" si="15"/>
        <v>1350000</v>
      </c>
      <c r="S20" s="282"/>
      <c r="T20" s="295"/>
      <c r="U20" s="347">
        <f t="shared" si="16"/>
        <v>0</v>
      </c>
      <c r="V20" s="290" t="s">
        <v>109</v>
      </c>
      <c r="W20" s="293">
        <v>0.5</v>
      </c>
      <c r="X20" s="347">
        <f t="shared" si="17"/>
        <v>4125000</v>
      </c>
      <c r="Y20" s="282" t="s">
        <v>116</v>
      </c>
      <c r="Z20" s="295">
        <v>0.5</v>
      </c>
      <c r="AA20" s="347">
        <f t="shared" si="18"/>
        <v>4125000</v>
      </c>
      <c r="AB20" s="282"/>
      <c r="AC20" s="295"/>
      <c r="AD20" s="297">
        <f t="shared" si="19"/>
        <v>0</v>
      </c>
      <c r="AE20" s="290" t="s">
        <v>109</v>
      </c>
      <c r="AF20" s="293">
        <v>0.5</v>
      </c>
      <c r="AG20" s="347">
        <f t="shared" si="20"/>
        <v>0</v>
      </c>
      <c r="AH20" s="282" t="s">
        <v>116</v>
      </c>
      <c r="AI20" s="295">
        <v>0.5</v>
      </c>
      <c r="AJ20" s="347">
        <f t="shared" si="21"/>
        <v>0</v>
      </c>
      <c r="AK20" s="282"/>
      <c r="AL20" s="295"/>
      <c r="AM20" s="297">
        <f t="shared" si="22"/>
        <v>0</v>
      </c>
    </row>
    <row r="21" spans="2:39" s="283" customFormat="1" ht="12.5">
      <c r="B21" s="307" t="s">
        <v>129</v>
      </c>
      <c r="C21" s="307">
        <v>15000000</v>
      </c>
      <c r="D21" s="290" t="s">
        <v>110</v>
      </c>
      <c r="E21" s="293">
        <v>0.5</v>
      </c>
      <c r="F21" s="347">
        <f t="shared" si="23"/>
        <v>750000</v>
      </c>
      <c r="G21" s="282" t="s">
        <v>114</v>
      </c>
      <c r="H21" s="295">
        <v>0.5</v>
      </c>
      <c r="I21" s="348">
        <f t="shared" si="24"/>
        <v>750000</v>
      </c>
      <c r="J21" s="282"/>
      <c r="K21" s="295"/>
      <c r="L21" s="348">
        <f t="shared" si="25"/>
        <v>0</v>
      </c>
      <c r="M21" s="290" t="s">
        <v>110</v>
      </c>
      <c r="N21" s="293">
        <v>0.5</v>
      </c>
      <c r="O21" s="347">
        <f t="shared" si="14"/>
        <v>1125000</v>
      </c>
      <c r="P21" s="282" t="s">
        <v>114</v>
      </c>
      <c r="Q21" s="295">
        <v>0.5</v>
      </c>
      <c r="R21" s="347">
        <f t="shared" si="15"/>
        <v>1125000</v>
      </c>
      <c r="S21" s="282"/>
      <c r="T21" s="295"/>
      <c r="U21" s="347">
        <f t="shared" si="16"/>
        <v>0</v>
      </c>
      <c r="V21" s="290" t="s">
        <v>110</v>
      </c>
      <c r="W21" s="293">
        <v>0.1</v>
      </c>
      <c r="X21" s="347">
        <f>W21*(E48+F48)</f>
        <v>525000</v>
      </c>
      <c r="Y21" s="282" t="s">
        <v>114</v>
      </c>
      <c r="Z21" s="295">
        <v>0.9</v>
      </c>
      <c r="AA21" s="347">
        <f t="shared" si="18"/>
        <v>4725000</v>
      </c>
      <c r="AB21" s="282"/>
      <c r="AC21" s="295"/>
      <c r="AD21" s="297">
        <f t="shared" si="19"/>
        <v>0</v>
      </c>
      <c r="AE21" s="290" t="s">
        <v>110</v>
      </c>
      <c r="AF21" s="293">
        <v>0.1</v>
      </c>
      <c r="AG21" s="347">
        <f t="shared" si="20"/>
        <v>0</v>
      </c>
      <c r="AH21" s="282" t="s">
        <v>114</v>
      </c>
      <c r="AI21" s="295">
        <v>0.9</v>
      </c>
      <c r="AJ21" s="347">
        <f t="shared" si="21"/>
        <v>0</v>
      </c>
      <c r="AK21" s="282"/>
      <c r="AL21" s="295"/>
      <c r="AM21" s="297">
        <f t="shared" si="22"/>
        <v>0</v>
      </c>
    </row>
    <row r="22" spans="2:39" s="283" customFormat="1" ht="12.5">
      <c r="B22" s="307" t="s">
        <v>130</v>
      </c>
      <c r="C22" s="307">
        <v>11465000</v>
      </c>
      <c r="D22" s="290" t="s">
        <v>112</v>
      </c>
      <c r="E22" s="293">
        <v>0.48</v>
      </c>
      <c r="F22" s="347">
        <f t="shared" si="23"/>
        <v>550320</v>
      </c>
      <c r="G22" s="282" t="s">
        <v>109</v>
      </c>
      <c r="H22" s="295">
        <v>0.52</v>
      </c>
      <c r="I22" s="348">
        <f t="shared" si="24"/>
        <v>596180</v>
      </c>
      <c r="J22" s="282"/>
      <c r="K22" s="295"/>
      <c r="L22" s="348">
        <f t="shared" si="25"/>
        <v>0</v>
      </c>
      <c r="M22" s="290" t="s">
        <v>112</v>
      </c>
      <c r="N22" s="293">
        <v>0.48</v>
      </c>
      <c r="O22" s="347">
        <f t="shared" si="14"/>
        <v>825480</v>
      </c>
      <c r="P22" s="282" t="s">
        <v>109</v>
      </c>
      <c r="Q22" s="295">
        <v>0.52</v>
      </c>
      <c r="R22" s="347">
        <f t="shared" si="15"/>
        <v>894270</v>
      </c>
      <c r="S22" s="282"/>
      <c r="T22" s="295"/>
      <c r="U22" s="347">
        <f t="shared" si="16"/>
        <v>0</v>
      </c>
      <c r="V22" s="290" t="s">
        <v>112</v>
      </c>
      <c r="W22" s="293">
        <v>1</v>
      </c>
      <c r="X22" s="347">
        <f t="shared" si="17"/>
        <v>4012749.9999999995</v>
      </c>
      <c r="Y22" s="282" t="s">
        <v>109</v>
      </c>
      <c r="Z22" s="295">
        <v>0</v>
      </c>
      <c r="AA22" s="347">
        <f t="shared" si="18"/>
        <v>0</v>
      </c>
      <c r="AB22" s="282"/>
      <c r="AC22" s="295"/>
      <c r="AD22" s="297">
        <f t="shared" si="19"/>
        <v>0</v>
      </c>
      <c r="AE22" s="290" t="s">
        <v>112</v>
      </c>
      <c r="AF22" s="293">
        <v>1</v>
      </c>
      <c r="AG22" s="347">
        <f t="shared" si="20"/>
        <v>0</v>
      </c>
      <c r="AH22" s="282" t="s">
        <v>109</v>
      </c>
      <c r="AI22" s="295">
        <v>0</v>
      </c>
      <c r="AJ22" s="347">
        <f t="shared" si="21"/>
        <v>0</v>
      </c>
      <c r="AK22" s="282"/>
      <c r="AL22" s="295"/>
      <c r="AM22" s="297">
        <f t="shared" si="22"/>
        <v>0</v>
      </c>
    </row>
    <row r="23" spans="2:39" s="283" customFormat="1" ht="12.5">
      <c r="B23" s="307" t="s">
        <v>131</v>
      </c>
      <c r="C23" s="307">
        <v>10920000</v>
      </c>
      <c r="D23" s="290" t="s">
        <v>110</v>
      </c>
      <c r="E23" s="293">
        <v>0.5</v>
      </c>
      <c r="F23" s="347">
        <f t="shared" si="23"/>
        <v>546000</v>
      </c>
      <c r="G23" s="282" t="s">
        <v>109</v>
      </c>
      <c r="H23" s="295">
        <v>0.5</v>
      </c>
      <c r="I23" s="348">
        <f t="shared" si="24"/>
        <v>546000</v>
      </c>
      <c r="J23" s="282"/>
      <c r="K23" s="295"/>
      <c r="L23" s="348">
        <f t="shared" si="25"/>
        <v>0</v>
      </c>
      <c r="M23" s="290" t="s">
        <v>110</v>
      </c>
      <c r="N23" s="293">
        <v>0.5</v>
      </c>
      <c r="O23" s="347">
        <f t="shared" si="14"/>
        <v>819000</v>
      </c>
      <c r="P23" s="282" t="s">
        <v>109</v>
      </c>
      <c r="Q23" s="295">
        <v>0.5</v>
      </c>
      <c r="R23" s="347">
        <f t="shared" si="15"/>
        <v>819000</v>
      </c>
      <c r="S23" s="282"/>
      <c r="T23" s="295"/>
      <c r="U23" s="347">
        <f t="shared" si="16"/>
        <v>0</v>
      </c>
      <c r="V23" s="290" t="s">
        <v>110</v>
      </c>
      <c r="W23" s="293">
        <v>0.5</v>
      </c>
      <c r="X23" s="347">
        <f t="shared" si="17"/>
        <v>3985917</v>
      </c>
      <c r="Y23" s="282" t="s">
        <v>109</v>
      </c>
      <c r="Z23" s="295">
        <v>0.5</v>
      </c>
      <c r="AA23" s="347">
        <f t="shared" si="18"/>
        <v>3985917</v>
      </c>
      <c r="AB23" s="282"/>
      <c r="AC23" s="295"/>
      <c r="AD23" s="297">
        <f t="shared" si="19"/>
        <v>0</v>
      </c>
      <c r="AE23" s="290" t="s">
        <v>110</v>
      </c>
      <c r="AF23" s="293">
        <v>0.5</v>
      </c>
      <c r="AG23" s="347">
        <f t="shared" si="20"/>
        <v>0</v>
      </c>
      <c r="AH23" s="282" t="s">
        <v>109</v>
      </c>
      <c r="AI23" s="295">
        <v>0.5</v>
      </c>
      <c r="AJ23" s="347">
        <f t="shared" si="21"/>
        <v>0</v>
      </c>
      <c r="AK23" s="282"/>
      <c r="AL23" s="295"/>
      <c r="AM23" s="297">
        <f t="shared" si="22"/>
        <v>0</v>
      </c>
    </row>
    <row r="24" spans="2:39" s="283" customFormat="1" ht="12.5">
      <c r="B24" s="308" t="s">
        <v>132</v>
      </c>
      <c r="C24" s="308">
        <v>5110000</v>
      </c>
      <c r="D24" s="290" t="s">
        <v>114</v>
      </c>
      <c r="E24" s="293">
        <v>1</v>
      </c>
      <c r="F24" s="347">
        <f t="shared" si="23"/>
        <v>0</v>
      </c>
      <c r="G24" s="282"/>
      <c r="H24" s="295"/>
      <c r="I24" s="348">
        <f t="shared" si="24"/>
        <v>0</v>
      </c>
      <c r="J24" s="282"/>
      <c r="K24" s="295"/>
      <c r="L24" s="348">
        <f t="shared" si="25"/>
        <v>0</v>
      </c>
      <c r="M24" s="290" t="s">
        <v>114</v>
      </c>
      <c r="N24" s="293">
        <v>1</v>
      </c>
      <c r="O24" s="347">
        <f t="shared" si="14"/>
        <v>1128000</v>
      </c>
      <c r="P24" s="282"/>
      <c r="Q24" s="295"/>
      <c r="R24" s="347">
        <f t="shared" si="15"/>
        <v>0</v>
      </c>
      <c r="S24" s="282"/>
      <c r="T24" s="295"/>
      <c r="U24" s="347">
        <f t="shared" si="16"/>
        <v>0</v>
      </c>
      <c r="V24" s="316"/>
      <c r="W24" s="317"/>
      <c r="X24" s="317"/>
      <c r="Y24" s="318"/>
      <c r="Z24" s="319"/>
      <c r="AA24" s="319"/>
      <c r="AB24" s="318"/>
      <c r="AC24" s="319"/>
      <c r="AD24" s="320"/>
      <c r="AE24" s="316"/>
      <c r="AF24" s="317"/>
      <c r="AG24" s="317"/>
      <c r="AH24" s="318"/>
      <c r="AI24" s="319"/>
      <c r="AJ24" s="319"/>
      <c r="AK24" s="318"/>
      <c r="AL24" s="319"/>
      <c r="AM24" s="320"/>
    </row>
    <row r="25" spans="2:39" s="283" customFormat="1" ht="12.5">
      <c r="B25" s="308" t="s">
        <v>4</v>
      </c>
      <c r="C25" s="308">
        <v>24550000</v>
      </c>
      <c r="D25" s="290" t="s">
        <v>112</v>
      </c>
      <c r="E25" s="293">
        <v>0.42</v>
      </c>
      <c r="F25" s="347">
        <f t="shared" si="23"/>
        <v>0</v>
      </c>
      <c r="G25" s="282" t="s">
        <v>253</v>
      </c>
      <c r="H25" s="295">
        <v>0.57999999999999996</v>
      </c>
      <c r="I25" s="348">
        <f t="shared" si="24"/>
        <v>0</v>
      </c>
      <c r="J25" s="282"/>
      <c r="K25" s="295"/>
      <c r="L25" s="348">
        <f t="shared" si="25"/>
        <v>0</v>
      </c>
      <c r="M25" s="290" t="s">
        <v>112</v>
      </c>
      <c r="N25" s="293">
        <v>0.42</v>
      </c>
      <c r="O25" s="347">
        <f t="shared" si="14"/>
        <v>1718499.9999999998</v>
      </c>
      <c r="P25" s="282" t="s">
        <v>253</v>
      </c>
      <c r="Q25" s="295">
        <v>0.57999999999999996</v>
      </c>
      <c r="R25" s="347">
        <f t="shared" si="15"/>
        <v>2373166.6666666665</v>
      </c>
      <c r="S25" s="282"/>
      <c r="T25" s="295"/>
      <c r="U25" s="347">
        <f t="shared" si="16"/>
        <v>0</v>
      </c>
      <c r="V25" s="290" t="s">
        <v>112</v>
      </c>
      <c r="W25" s="293">
        <v>0.42</v>
      </c>
      <c r="X25" s="347">
        <f>W25*(E52+F52)</f>
        <v>10004025.873333331</v>
      </c>
      <c r="Y25" s="282" t="s">
        <v>253</v>
      </c>
      <c r="Z25" s="295">
        <v>0.57999999999999996</v>
      </c>
      <c r="AA25" s="347">
        <f>Z25*(E52+F52)</f>
        <v>13815083.348888887</v>
      </c>
      <c r="AB25" s="282"/>
      <c r="AC25" s="295"/>
      <c r="AD25" s="297">
        <f>AC25*(E52+F52)</f>
        <v>0</v>
      </c>
      <c r="AE25" s="290" t="s">
        <v>112</v>
      </c>
      <c r="AF25" s="293">
        <v>0.42</v>
      </c>
      <c r="AG25" s="347">
        <f>AF25*(N52+O52)</f>
        <v>0</v>
      </c>
      <c r="AH25" s="282" t="s">
        <v>253</v>
      </c>
      <c r="AI25" s="295">
        <v>0.57999999999999996</v>
      </c>
      <c r="AJ25" s="347">
        <f>AI25*(N52+O52)</f>
        <v>0</v>
      </c>
      <c r="AK25" s="282"/>
      <c r="AL25" s="295"/>
      <c r="AM25" s="297">
        <f>AL25*(N52+O52)</f>
        <v>0</v>
      </c>
    </row>
    <row r="26" spans="2:39" s="283" customFormat="1" ht="12.5">
      <c r="B26" s="308" t="s">
        <v>133</v>
      </c>
      <c r="C26" s="308">
        <v>30080000</v>
      </c>
      <c r="D26" s="290" t="s">
        <v>122</v>
      </c>
      <c r="E26" s="293">
        <v>0.5</v>
      </c>
      <c r="F26" s="347">
        <f t="shared" si="23"/>
        <v>0</v>
      </c>
      <c r="G26" s="282" t="s">
        <v>121</v>
      </c>
      <c r="H26" s="295">
        <v>0.5</v>
      </c>
      <c r="I26" s="348">
        <f t="shared" si="24"/>
        <v>0</v>
      </c>
      <c r="J26" s="282"/>
      <c r="K26" s="295"/>
      <c r="L26" s="348">
        <f t="shared" si="25"/>
        <v>0</v>
      </c>
      <c r="M26" s="290" t="s">
        <v>122</v>
      </c>
      <c r="N26" s="293">
        <v>0.5</v>
      </c>
      <c r="O26" s="347">
        <f t="shared" si="14"/>
        <v>2506666.6666666665</v>
      </c>
      <c r="P26" s="282" t="s">
        <v>121</v>
      </c>
      <c r="Q26" s="295">
        <v>0.5</v>
      </c>
      <c r="R26" s="347">
        <f t="shared" si="15"/>
        <v>2506666.6666666665</v>
      </c>
      <c r="S26" s="282"/>
      <c r="T26" s="295"/>
      <c r="U26" s="347">
        <f t="shared" si="16"/>
        <v>0</v>
      </c>
      <c r="V26" s="290" t="s">
        <v>122</v>
      </c>
      <c r="W26" s="293">
        <v>0.5</v>
      </c>
      <c r="X26" s="347">
        <f>W26*(E53+F53)</f>
        <v>5848888.8888888881</v>
      </c>
      <c r="Y26" s="282" t="s">
        <v>121</v>
      </c>
      <c r="Z26" s="295">
        <v>0.5</v>
      </c>
      <c r="AA26" s="347">
        <f>Z26*(E53+F53)</f>
        <v>5848888.8888888881</v>
      </c>
      <c r="AB26" s="282"/>
      <c r="AC26" s="295"/>
      <c r="AD26" s="297">
        <f>AC26*(E53+F53)</f>
        <v>0</v>
      </c>
      <c r="AE26" s="290" t="s">
        <v>122</v>
      </c>
      <c r="AF26" s="293">
        <v>0.5</v>
      </c>
      <c r="AG26" s="347">
        <f>AF26*(N53+O53)</f>
        <v>0</v>
      </c>
      <c r="AH26" s="282" t="s">
        <v>121</v>
      </c>
      <c r="AI26" s="295">
        <v>0.5</v>
      </c>
      <c r="AJ26" s="347">
        <f>AI26*(N53+O53)</f>
        <v>0</v>
      </c>
      <c r="AK26" s="282"/>
      <c r="AL26" s="295"/>
      <c r="AM26" s="297">
        <f>AL26*(N53+O53)</f>
        <v>0</v>
      </c>
    </row>
    <row r="27" spans="2:39" s="283" customFormat="1" ht="12.5">
      <c r="B27" s="308" t="s">
        <v>134</v>
      </c>
      <c r="C27" s="308">
        <v>35860000</v>
      </c>
      <c r="D27" s="290" t="s">
        <v>116</v>
      </c>
      <c r="E27" s="293">
        <v>0.5</v>
      </c>
      <c r="F27" s="347">
        <f t="shared" si="23"/>
        <v>0</v>
      </c>
      <c r="G27" s="282" t="s">
        <v>135</v>
      </c>
      <c r="H27" s="295">
        <v>0.5</v>
      </c>
      <c r="I27" s="348">
        <f t="shared" si="24"/>
        <v>0</v>
      </c>
      <c r="J27" s="282"/>
      <c r="K27" s="295"/>
      <c r="L27" s="348">
        <f t="shared" si="25"/>
        <v>0</v>
      </c>
      <c r="M27" s="290" t="s">
        <v>116</v>
      </c>
      <c r="N27" s="293">
        <v>0.5</v>
      </c>
      <c r="O27" s="347">
        <f t="shared" si="14"/>
        <v>2988333.333333333</v>
      </c>
      <c r="P27" s="282" t="s">
        <v>135</v>
      </c>
      <c r="Q27" s="295">
        <v>0.5</v>
      </c>
      <c r="R27" s="347">
        <f t="shared" si="15"/>
        <v>2988333.333333333</v>
      </c>
      <c r="S27" s="282"/>
      <c r="T27" s="295"/>
      <c r="U27" s="347">
        <f t="shared" si="16"/>
        <v>0</v>
      </c>
      <c r="V27" s="290" t="s">
        <v>116</v>
      </c>
      <c r="W27" s="293">
        <v>0.5</v>
      </c>
      <c r="X27" s="347">
        <f>W27*(E54+F54)</f>
        <v>6972777.7777777771</v>
      </c>
      <c r="Y27" s="282" t="s">
        <v>135</v>
      </c>
      <c r="Z27" s="295">
        <v>0.5</v>
      </c>
      <c r="AA27" s="347">
        <f>Z27*(E54+F54)</f>
        <v>6972777.7777777771</v>
      </c>
      <c r="AB27" s="282"/>
      <c r="AC27" s="295"/>
      <c r="AD27" s="297">
        <f>AC27*(E54+F54)</f>
        <v>0</v>
      </c>
      <c r="AE27" s="290" t="s">
        <v>116</v>
      </c>
      <c r="AF27" s="293">
        <v>0.5</v>
      </c>
      <c r="AG27" s="347">
        <f>AF27*(N54+O54)</f>
        <v>0</v>
      </c>
      <c r="AH27" s="282" t="s">
        <v>135</v>
      </c>
      <c r="AI27" s="295">
        <v>0.5</v>
      </c>
      <c r="AJ27" s="347">
        <f>AI27*(N54+O54)</f>
        <v>0</v>
      </c>
      <c r="AK27" s="282"/>
      <c r="AL27" s="295"/>
      <c r="AM27" s="297">
        <f>AL27*(N54+O54)</f>
        <v>0</v>
      </c>
    </row>
    <row r="28" spans="2:39" s="283" customFormat="1" ht="13" thickBot="1">
      <c r="B28" s="362" t="s">
        <v>136</v>
      </c>
      <c r="C28" s="397">
        <v>57201000</v>
      </c>
      <c r="D28" s="321"/>
      <c r="E28" s="322"/>
      <c r="F28" s="322"/>
      <c r="G28" s="323"/>
      <c r="H28" s="324"/>
      <c r="I28" s="324"/>
      <c r="J28" s="323"/>
      <c r="K28" s="324"/>
      <c r="L28" s="344"/>
      <c r="M28" s="321"/>
      <c r="N28" s="322"/>
      <c r="O28" s="322"/>
      <c r="P28" s="323"/>
      <c r="Q28" s="324"/>
      <c r="R28" s="324"/>
      <c r="S28" s="323"/>
      <c r="T28" s="324"/>
      <c r="U28" s="344"/>
      <c r="V28" s="291" t="s">
        <v>114</v>
      </c>
      <c r="W28" s="294">
        <v>1</v>
      </c>
      <c r="X28" s="350">
        <f>W28*(E55+F55)</f>
        <v>0</v>
      </c>
      <c r="Y28" s="292"/>
      <c r="Z28" s="296"/>
      <c r="AA28" s="350">
        <f>Z28*(E55+F55)</f>
        <v>0</v>
      </c>
      <c r="AB28" s="292"/>
      <c r="AC28" s="296"/>
      <c r="AD28" s="298">
        <f>AC28*(E55+F55)</f>
        <v>0</v>
      </c>
      <c r="AE28" s="291" t="s">
        <v>114</v>
      </c>
      <c r="AF28" s="294">
        <v>1</v>
      </c>
      <c r="AG28" s="350">
        <f>AF28*(N55+O55)</f>
        <v>0</v>
      </c>
      <c r="AH28" s="292"/>
      <c r="AI28" s="296"/>
      <c r="AJ28" s="350">
        <f>AI28*(N55+O55)</f>
        <v>0</v>
      </c>
      <c r="AK28" s="292"/>
      <c r="AL28" s="296"/>
      <c r="AM28" s="298">
        <f>AL28*(N55+O55)</f>
        <v>0</v>
      </c>
    </row>
    <row r="30" spans="2:39" ht="15" thickBot="1">
      <c r="C30" s="442" t="s">
        <v>137</v>
      </c>
      <c r="D30" s="442"/>
      <c r="E30" s="442"/>
      <c r="F30" s="442"/>
      <c r="G30" s="442"/>
    </row>
    <row r="31" spans="2:39" ht="37.5">
      <c r="B31" s="303" t="s">
        <v>0</v>
      </c>
      <c r="C31" s="328" t="s">
        <v>138</v>
      </c>
      <c r="D31" s="314" t="s">
        <v>139</v>
      </c>
      <c r="E31" s="314" t="s">
        <v>140</v>
      </c>
      <c r="F31" s="314" t="s">
        <v>141</v>
      </c>
      <c r="G31" s="363" t="s">
        <v>142</v>
      </c>
      <c r="H31" s="332" t="s">
        <v>143</v>
      </c>
      <c r="J31" s="360"/>
      <c r="K31" s="374"/>
      <c r="L31" s="359"/>
      <c r="N31" s="359"/>
      <c r="O31" s="360"/>
      <c r="P31" s="360"/>
      <c r="Q31" s="352"/>
      <c r="R31" s="352"/>
      <c r="S31" s="353"/>
      <c r="T31" s="352"/>
      <c r="U31" s="352"/>
    </row>
    <row r="32" spans="2:39">
      <c r="B32" s="300" t="s">
        <v>9</v>
      </c>
      <c r="C32" s="329">
        <f t="shared" ref="C32:C39" si="26">C5*(0.1)</f>
        <v>12171610</v>
      </c>
      <c r="D32" s="313">
        <f t="shared" ref="D32:D37" si="27">C5*(0.15)</f>
        <v>18257415</v>
      </c>
      <c r="E32" s="313">
        <f>C5*(0.35)</f>
        <v>42600635</v>
      </c>
      <c r="F32" s="282">
        <v>0</v>
      </c>
      <c r="G32" s="364"/>
      <c r="H32" s="299">
        <f>C5+F32</f>
        <v>121716100</v>
      </c>
      <c r="J32" s="375"/>
      <c r="K32" s="375"/>
      <c r="L32" s="352"/>
      <c r="M32" s="355"/>
      <c r="N32" s="367"/>
      <c r="O32" s="355"/>
      <c r="P32" s="355"/>
      <c r="Q32" s="355"/>
      <c r="R32" s="355"/>
      <c r="S32" s="351"/>
      <c r="T32" s="351"/>
      <c r="U32" s="351"/>
    </row>
    <row r="33" spans="2:18">
      <c r="B33" s="304" t="s">
        <v>111</v>
      </c>
      <c r="C33" s="329">
        <f t="shared" si="26"/>
        <v>6294000</v>
      </c>
      <c r="D33" s="313">
        <f t="shared" si="27"/>
        <v>9441000</v>
      </c>
      <c r="E33" s="313">
        <f>C6*(0.35)</f>
        <v>22029000</v>
      </c>
      <c r="F33" s="282">
        <v>0</v>
      </c>
      <c r="G33" s="364"/>
      <c r="H33" s="299">
        <f>C6+F33</f>
        <v>62940000</v>
      </c>
      <c r="J33" s="375"/>
      <c r="K33" s="375"/>
      <c r="L33" s="356"/>
      <c r="M33" s="357"/>
      <c r="N33" s="356"/>
      <c r="O33" s="357"/>
      <c r="P33" s="358"/>
      <c r="Q33" s="357"/>
      <c r="R33" s="356"/>
    </row>
    <row r="34" spans="2:18">
      <c r="B34" s="304" t="s">
        <v>105</v>
      </c>
      <c r="C34" s="329">
        <f t="shared" si="26"/>
        <v>3860000</v>
      </c>
      <c r="D34" s="313">
        <f t="shared" si="27"/>
        <v>5790000</v>
      </c>
      <c r="E34" s="313">
        <f>C7*(0.35)</f>
        <v>13510000</v>
      </c>
      <c r="F34" s="282">
        <v>13643398</v>
      </c>
      <c r="G34" s="364"/>
      <c r="H34" s="299">
        <f>C7+F34</f>
        <v>52243398</v>
      </c>
      <c r="J34" s="375"/>
      <c r="K34" s="375"/>
      <c r="L34" s="356"/>
      <c r="M34" s="357"/>
      <c r="N34" s="356"/>
      <c r="O34" s="357"/>
      <c r="P34" s="358"/>
      <c r="Q34" s="357"/>
      <c r="R34" s="356"/>
    </row>
    <row r="35" spans="2:18">
      <c r="B35" s="304" t="s">
        <v>113</v>
      </c>
      <c r="C35" s="329">
        <f t="shared" si="26"/>
        <v>3576100</v>
      </c>
      <c r="D35" s="313">
        <f t="shared" si="27"/>
        <v>5364150</v>
      </c>
      <c r="E35" s="326"/>
      <c r="F35" s="318"/>
      <c r="G35" s="365"/>
      <c r="H35" s="333"/>
      <c r="J35" s="375"/>
      <c r="K35" s="375"/>
      <c r="L35" s="356"/>
      <c r="M35" s="357"/>
      <c r="N35" s="356"/>
      <c r="O35" s="357"/>
      <c r="P35" s="358"/>
      <c r="Q35" s="357"/>
      <c r="R35" s="356"/>
    </row>
    <row r="36" spans="2:18">
      <c r="B36" s="304" t="s">
        <v>115</v>
      </c>
      <c r="C36" s="329">
        <f t="shared" si="26"/>
        <v>3743300</v>
      </c>
      <c r="D36" s="313">
        <f t="shared" si="27"/>
        <v>5614950</v>
      </c>
      <c r="E36" s="326"/>
      <c r="F36" s="318"/>
      <c r="G36" s="365"/>
      <c r="H36" s="333"/>
      <c r="J36" s="375"/>
      <c r="K36" s="375"/>
      <c r="O36" s="354"/>
      <c r="P36" s="354"/>
      <c r="Q36" s="354"/>
    </row>
    <row r="37" spans="2:18">
      <c r="B37" s="304" t="s">
        <v>6</v>
      </c>
      <c r="C37" s="329">
        <f t="shared" si="26"/>
        <v>900000</v>
      </c>
      <c r="D37" s="313">
        <f t="shared" si="27"/>
        <v>1350000</v>
      </c>
      <c r="E37" s="313">
        <f>C10*(0.35)</f>
        <v>3150000</v>
      </c>
      <c r="F37" s="282">
        <v>7355456</v>
      </c>
      <c r="G37" s="364"/>
      <c r="H37" s="299">
        <f>C10+F37</f>
        <v>16355456</v>
      </c>
      <c r="J37" s="375"/>
      <c r="K37" s="375"/>
    </row>
    <row r="38" spans="2:18">
      <c r="B38" s="304" t="s">
        <v>117</v>
      </c>
      <c r="C38" s="329">
        <f t="shared" si="26"/>
        <v>1470000</v>
      </c>
      <c r="D38" s="326"/>
      <c r="E38" s="326"/>
      <c r="F38" s="318"/>
      <c r="G38" s="365"/>
      <c r="H38" s="333"/>
      <c r="J38" s="375"/>
      <c r="K38" s="375"/>
    </row>
    <row r="39" spans="2:18">
      <c r="B39" s="304" t="s">
        <v>118</v>
      </c>
      <c r="C39" s="329">
        <f t="shared" si="26"/>
        <v>720000</v>
      </c>
      <c r="D39" s="326"/>
      <c r="E39" s="326"/>
      <c r="F39" s="318"/>
      <c r="G39" s="365"/>
      <c r="H39" s="333"/>
      <c r="J39" s="375"/>
      <c r="K39" s="375"/>
    </row>
    <row r="40" spans="2:18">
      <c r="B40" s="304" t="s">
        <v>11</v>
      </c>
      <c r="C40" s="330"/>
      <c r="D40" s="313">
        <f>C13*0.15</f>
        <v>3285000</v>
      </c>
      <c r="E40" s="313">
        <f>C13*0.35</f>
        <v>7664999.9999999991</v>
      </c>
      <c r="F40" s="282">
        <v>3917227</v>
      </c>
      <c r="G40" s="364"/>
      <c r="H40" s="299">
        <f>C13+F40</f>
        <v>25817227</v>
      </c>
      <c r="J40" s="375"/>
      <c r="K40" s="375"/>
    </row>
    <row r="41" spans="2:18">
      <c r="B41" s="304" t="s">
        <v>120</v>
      </c>
      <c r="C41" s="329">
        <f>C14*(0.1)</f>
        <v>552000</v>
      </c>
      <c r="D41" s="326"/>
      <c r="E41" s="326"/>
      <c r="F41" s="318"/>
      <c r="G41" s="365"/>
      <c r="H41" s="333"/>
      <c r="J41" s="375"/>
      <c r="K41" s="375"/>
    </row>
    <row r="42" spans="2:18">
      <c r="B42" s="304" t="s">
        <v>123</v>
      </c>
      <c r="C42" s="329">
        <f>C15*(0.1)</f>
        <v>396000</v>
      </c>
      <c r="D42" s="326"/>
      <c r="E42" s="326"/>
      <c r="F42" s="318"/>
      <c r="G42" s="365"/>
      <c r="H42" s="333"/>
      <c r="J42" s="375"/>
      <c r="K42" s="375"/>
    </row>
    <row r="43" spans="2:18">
      <c r="B43" s="304" t="s">
        <v>124</v>
      </c>
      <c r="C43" s="330"/>
      <c r="D43" s="313">
        <f>C16*0.15</f>
        <v>711000</v>
      </c>
      <c r="E43" s="313">
        <f>C16*0.35</f>
        <v>1659000</v>
      </c>
      <c r="F43" s="282">
        <v>4442879</v>
      </c>
      <c r="G43" s="364"/>
      <c r="H43" s="299">
        <f t="shared" ref="H43:H50" si="28">C16+F43</f>
        <v>9182879</v>
      </c>
      <c r="J43" s="375"/>
      <c r="K43" s="375"/>
    </row>
    <row r="44" spans="2:18">
      <c r="B44" s="304" t="s">
        <v>8</v>
      </c>
      <c r="C44" s="329">
        <f t="shared" ref="C44:C50" si="29">C17*(0.1)</f>
        <v>530000</v>
      </c>
      <c r="D44" s="313">
        <f t="shared" ref="D44:D50" si="30">C17*(0.15)</f>
        <v>795000</v>
      </c>
      <c r="E44" s="313">
        <f t="shared" ref="E44:E50" si="31">C17*(0.35)</f>
        <v>1854999.9999999998</v>
      </c>
      <c r="F44" s="282">
        <v>4515767</v>
      </c>
      <c r="G44" s="364"/>
      <c r="H44" s="299">
        <f t="shared" si="28"/>
        <v>9815767</v>
      </c>
      <c r="J44" s="375"/>
      <c r="K44" s="375"/>
    </row>
    <row r="45" spans="2:18">
      <c r="B45" s="304" t="s">
        <v>125</v>
      </c>
      <c r="C45" s="329">
        <f t="shared" si="29"/>
        <v>492000</v>
      </c>
      <c r="D45" s="313">
        <f t="shared" si="30"/>
        <v>738000</v>
      </c>
      <c r="E45" s="313">
        <f t="shared" si="31"/>
        <v>1722000</v>
      </c>
      <c r="F45" s="282">
        <v>4267627</v>
      </c>
      <c r="G45" s="364"/>
      <c r="H45" s="299">
        <f t="shared" si="28"/>
        <v>9187627</v>
      </c>
      <c r="J45" s="375"/>
      <c r="K45" s="375"/>
    </row>
    <row r="46" spans="2:18">
      <c r="B46" s="304" t="s">
        <v>127</v>
      </c>
      <c r="C46" s="329">
        <f t="shared" si="29"/>
        <v>6659500</v>
      </c>
      <c r="D46" s="313">
        <f t="shared" si="30"/>
        <v>9989250</v>
      </c>
      <c r="E46" s="313">
        <f t="shared" si="31"/>
        <v>23308250</v>
      </c>
      <c r="F46" s="282">
        <v>26196440</v>
      </c>
      <c r="G46" s="364"/>
      <c r="H46" s="299">
        <f t="shared" si="28"/>
        <v>92791440</v>
      </c>
      <c r="J46" s="375"/>
      <c r="K46" s="375"/>
    </row>
    <row r="47" spans="2:18">
      <c r="B47" s="304" t="s">
        <v>128</v>
      </c>
      <c r="C47" s="329">
        <f t="shared" si="29"/>
        <v>1800000</v>
      </c>
      <c r="D47" s="313">
        <f t="shared" si="30"/>
        <v>2700000</v>
      </c>
      <c r="E47" s="313">
        <f t="shared" si="31"/>
        <v>6300000</v>
      </c>
      <c r="F47" s="282">
        <v>1950000</v>
      </c>
      <c r="G47" s="364"/>
      <c r="H47" s="299">
        <f t="shared" si="28"/>
        <v>19950000</v>
      </c>
      <c r="J47" s="375"/>
      <c r="K47" s="375"/>
    </row>
    <row r="48" spans="2:18">
      <c r="B48" s="304" t="s">
        <v>129</v>
      </c>
      <c r="C48" s="329">
        <f t="shared" si="29"/>
        <v>1500000</v>
      </c>
      <c r="D48" s="313">
        <f t="shared" si="30"/>
        <v>2250000</v>
      </c>
      <c r="E48" s="313">
        <f t="shared" si="31"/>
        <v>5250000</v>
      </c>
      <c r="F48" s="282"/>
      <c r="G48" s="364"/>
      <c r="H48" s="299">
        <f t="shared" si="28"/>
        <v>15000000</v>
      </c>
      <c r="J48" s="375"/>
      <c r="K48" s="375"/>
    </row>
    <row r="49" spans="2:11">
      <c r="B49" s="304" t="s">
        <v>130</v>
      </c>
      <c r="C49" s="329">
        <f t="shared" si="29"/>
        <v>1146500</v>
      </c>
      <c r="D49" s="313">
        <f t="shared" si="30"/>
        <v>1719750</v>
      </c>
      <c r="E49" s="313">
        <f t="shared" si="31"/>
        <v>4012749.9999999995</v>
      </c>
      <c r="F49" s="282"/>
      <c r="G49" s="364"/>
      <c r="H49" s="299">
        <f t="shared" si="28"/>
        <v>11465000</v>
      </c>
      <c r="J49" s="375"/>
      <c r="K49" s="375"/>
    </row>
    <row r="50" spans="2:11">
      <c r="B50" s="304" t="s">
        <v>131</v>
      </c>
      <c r="C50" s="329">
        <f t="shared" si="29"/>
        <v>1092000</v>
      </c>
      <c r="D50" s="313">
        <f t="shared" si="30"/>
        <v>1638000</v>
      </c>
      <c r="E50" s="313">
        <f t="shared" si="31"/>
        <v>3821999.9999999995</v>
      </c>
      <c r="F50" s="282">
        <v>4149834</v>
      </c>
      <c r="G50" s="364"/>
      <c r="H50" s="299">
        <f t="shared" si="28"/>
        <v>15069834</v>
      </c>
      <c r="J50" s="375"/>
      <c r="K50" s="375"/>
    </row>
    <row r="51" spans="2:11">
      <c r="B51" s="304" t="s">
        <v>144</v>
      </c>
      <c r="C51" s="330"/>
      <c r="D51" s="396">
        <v>1128000</v>
      </c>
      <c r="E51" s="326"/>
      <c r="F51" s="318"/>
      <c r="G51" s="365"/>
      <c r="H51" s="333"/>
      <c r="J51" s="375"/>
      <c r="K51" s="375"/>
    </row>
    <row r="52" spans="2:11">
      <c r="B52" s="304" t="s">
        <v>4</v>
      </c>
      <c r="C52" s="330"/>
      <c r="D52" s="313">
        <f>C25*(0.15/0.9)</f>
        <v>4091666.6666666665</v>
      </c>
      <c r="E52" s="313">
        <f>C25*(0.35/0.9)</f>
        <v>9547222.2222222202</v>
      </c>
      <c r="F52" s="282">
        <v>14271887</v>
      </c>
      <c r="G52" s="364"/>
      <c r="H52" s="299">
        <f>C25+F52</f>
        <v>38821887</v>
      </c>
      <c r="J52" s="375"/>
      <c r="K52" s="375"/>
    </row>
    <row r="53" spans="2:11">
      <c r="B53" s="304" t="s">
        <v>133</v>
      </c>
      <c r="C53" s="330"/>
      <c r="D53" s="313">
        <f>C26*(0.15/0.9)</f>
        <v>5013333.333333333</v>
      </c>
      <c r="E53" s="313">
        <f>C26*(0.35/0.9)</f>
        <v>11697777.777777776</v>
      </c>
      <c r="F53" s="282"/>
      <c r="G53" s="364"/>
      <c r="H53" s="299">
        <f>C26+F53</f>
        <v>30080000</v>
      </c>
      <c r="J53" s="375"/>
      <c r="K53" s="375"/>
    </row>
    <row r="54" spans="2:11">
      <c r="B54" s="304" t="s">
        <v>134</v>
      </c>
      <c r="C54" s="330"/>
      <c r="D54" s="313">
        <f>C27*(0.15/0.9)</f>
        <v>5976666.666666666</v>
      </c>
      <c r="E54" s="313">
        <f>C27*(0.35/0.9)</f>
        <v>13945555.555555554</v>
      </c>
      <c r="F54" s="282"/>
      <c r="G54" s="364"/>
      <c r="H54" s="299">
        <f>C27+F54</f>
        <v>35860000</v>
      </c>
      <c r="J54" s="375"/>
      <c r="K54" s="375"/>
    </row>
    <row r="55" spans="2:11" ht="15" thickBot="1">
      <c r="B55" s="310" t="s">
        <v>136</v>
      </c>
      <c r="C55" s="331"/>
      <c r="D55" s="327"/>
      <c r="E55" s="315"/>
      <c r="F55" s="325"/>
      <c r="G55" s="366"/>
      <c r="H55" s="361">
        <f>C28+F55</f>
        <v>57201000</v>
      </c>
      <c r="J55" s="375"/>
      <c r="K55" s="375"/>
    </row>
    <row r="56" spans="2:11">
      <c r="J56" s="376"/>
      <c r="K56" s="376"/>
    </row>
    <row r="57" spans="2:11">
      <c r="J57" s="376"/>
      <c r="K57" s="376"/>
    </row>
    <row r="58" spans="2:11">
      <c r="J58" s="376"/>
      <c r="K58" s="376"/>
    </row>
    <row r="59" spans="2:11">
      <c r="J59" s="376"/>
      <c r="K59" s="376"/>
    </row>
  </sheetData>
  <mergeCells count="5">
    <mergeCell ref="C30:G30"/>
    <mergeCell ref="AE3:AM3"/>
    <mergeCell ref="D3:L3"/>
    <mergeCell ref="M3:U3"/>
    <mergeCell ref="V3:AD3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9F765-7AD3-4C7B-8D93-8C9CA23997EC}">
  <dimension ref="B1:K26"/>
  <sheetViews>
    <sheetView workbookViewId="0">
      <selection activeCell="H5" sqref="H5"/>
    </sheetView>
  </sheetViews>
  <sheetFormatPr defaultRowHeight="14.5"/>
  <cols>
    <col min="2" max="2" width="38.1796875" bestFit="1" customWidth="1"/>
    <col min="3" max="3" width="13.08984375" customWidth="1"/>
    <col min="4" max="4" width="12.36328125" bestFit="1" customWidth="1"/>
    <col min="5" max="5" width="16.6328125" style="409" bestFit="1" customWidth="1"/>
    <col min="6" max="7" width="12.36328125" bestFit="1" customWidth="1"/>
    <col min="8" max="8" width="16.6328125" bestFit="1" customWidth="1"/>
    <col min="9" max="10" width="12.36328125" bestFit="1" customWidth="1"/>
    <col min="11" max="11" width="16.6328125" bestFit="1" customWidth="1"/>
  </cols>
  <sheetData>
    <row r="1" spans="2:11" ht="15" thickBot="1">
      <c r="C1" s="450" t="s">
        <v>258</v>
      </c>
      <c r="D1" s="451"/>
      <c r="E1" s="452"/>
      <c r="F1" s="450" t="s">
        <v>259</v>
      </c>
      <c r="G1" s="451"/>
      <c r="H1" s="452"/>
      <c r="I1" s="450" t="s">
        <v>260</v>
      </c>
      <c r="J1" s="451"/>
      <c r="K1" s="452"/>
    </row>
    <row r="2" spans="2:11">
      <c r="B2" s="309" t="s">
        <v>0</v>
      </c>
      <c r="C2" s="412" t="s">
        <v>256</v>
      </c>
      <c r="D2" s="410" t="s">
        <v>257</v>
      </c>
      <c r="E2" s="414" t="s">
        <v>261</v>
      </c>
      <c r="F2" s="412" t="s">
        <v>256</v>
      </c>
      <c r="G2" s="410" t="s">
        <v>257</v>
      </c>
      <c r="H2" s="413" t="s">
        <v>262</v>
      </c>
      <c r="I2" s="412" t="s">
        <v>256</v>
      </c>
      <c r="J2" s="410" t="s">
        <v>257</v>
      </c>
      <c r="K2" s="413" t="s">
        <v>263</v>
      </c>
    </row>
    <row r="3" spans="2:11">
      <c r="B3" s="306" t="s">
        <v>9</v>
      </c>
      <c r="C3" s="417">
        <v>508346</v>
      </c>
      <c r="D3" s="418">
        <v>2003594.3333333333</v>
      </c>
      <c r="E3" s="419">
        <f>IFERROR(SUM(C3:D3),"-")</f>
        <v>2511940.333333333</v>
      </c>
      <c r="F3" s="417">
        <v>1016692</v>
      </c>
      <c r="G3" s="418">
        <v>4007188.6666666665</v>
      </c>
      <c r="H3" s="419">
        <f>SUM(F3:G3)</f>
        <v>5023880.666666666</v>
      </c>
      <c r="I3" s="417"/>
      <c r="J3" s="418"/>
      <c r="K3" s="419">
        <f>SUM(I3:J3)</f>
        <v>0</v>
      </c>
    </row>
    <row r="4" spans="2:11">
      <c r="B4" s="307" t="s">
        <v>111</v>
      </c>
      <c r="C4" s="417">
        <v>2536640</v>
      </c>
      <c r="D4" s="418">
        <v>5556877</v>
      </c>
      <c r="E4" s="419">
        <f t="shared" ref="E4:E26" si="0">SUM(C4:D4)</f>
        <v>8093517</v>
      </c>
      <c r="F4" s="423"/>
      <c r="G4" s="424"/>
      <c r="H4" s="425">
        <f t="shared" ref="H4:H26" si="1">SUM(F4:G4)</f>
        <v>0</v>
      </c>
      <c r="I4" s="423"/>
      <c r="J4" s="424"/>
      <c r="K4" s="425">
        <f t="shared" ref="K4:K26" si="2">SUM(I4:J4)</f>
        <v>0</v>
      </c>
    </row>
    <row r="5" spans="2:11">
      <c r="B5" s="307" t="s">
        <v>105</v>
      </c>
      <c r="C5" s="417">
        <v>1190000</v>
      </c>
      <c r="D5" s="418">
        <v>2695872</v>
      </c>
      <c r="E5" s="419">
        <f t="shared" si="0"/>
        <v>3885872</v>
      </c>
      <c r="F5" s="417">
        <v>1190000</v>
      </c>
      <c r="G5" s="418">
        <v>2695872</v>
      </c>
      <c r="H5" s="419">
        <f t="shared" si="1"/>
        <v>3885872</v>
      </c>
      <c r="I5" s="417"/>
      <c r="J5" s="418"/>
      <c r="K5" s="419">
        <f t="shared" si="2"/>
        <v>0</v>
      </c>
    </row>
    <row r="6" spans="2:11">
      <c r="B6" s="307" t="s">
        <v>113</v>
      </c>
      <c r="C6" s="417">
        <v>2346509</v>
      </c>
      <c r="D6" s="418">
        <v>4277344</v>
      </c>
      <c r="E6" s="419">
        <f t="shared" si="0"/>
        <v>6623853</v>
      </c>
      <c r="F6" s="423"/>
      <c r="G6" s="424"/>
      <c r="H6" s="425">
        <f t="shared" si="1"/>
        <v>0</v>
      </c>
      <c r="I6" s="423"/>
      <c r="J6" s="424"/>
      <c r="K6" s="425">
        <f t="shared" si="2"/>
        <v>0</v>
      </c>
    </row>
    <row r="7" spans="2:11">
      <c r="B7" s="307" t="s">
        <v>115</v>
      </c>
      <c r="C7" s="417">
        <v>1936509</v>
      </c>
      <c r="D7" s="418">
        <v>4691620</v>
      </c>
      <c r="E7" s="419">
        <f t="shared" si="0"/>
        <v>6628129</v>
      </c>
      <c r="F7" s="423"/>
      <c r="G7" s="424"/>
      <c r="H7" s="425">
        <f t="shared" si="1"/>
        <v>0</v>
      </c>
      <c r="I7" s="423"/>
      <c r="J7" s="424"/>
      <c r="K7" s="425">
        <f t="shared" si="2"/>
        <v>0</v>
      </c>
    </row>
    <row r="8" spans="2:11">
      <c r="B8" s="307" t="s">
        <v>6</v>
      </c>
      <c r="C8" s="417">
        <v>149517.33333333331</v>
      </c>
      <c r="D8" s="418">
        <v>491487.33333333331</v>
      </c>
      <c r="E8" s="419">
        <f t="shared" si="0"/>
        <v>641004.66666666663</v>
      </c>
      <c r="F8" s="417">
        <v>299034.66666666663</v>
      </c>
      <c r="G8" s="418">
        <v>982974.66666666663</v>
      </c>
      <c r="H8" s="419">
        <f t="shared" si="1"/>
        <v>1282009.3333333333</v>
      </c>
      <c r="I8" s="417"/>
      <c r="J8" s="418"/>
      <c r="K8" s="419">
        <f t="shared" si="2"/>
        <v>0</v>
      </c>
    </row>
    <row r="9" spans="2:11">
      <c r="B9" s="311" t="s">
        <v>117</v>
      </c>
      <c r="C9" s="417">
        <v>1022160</v>
      </c>
      <c r="D9" s="418"/>
      <c r="E9" s="419">
        <f t="shared" si="0"/>
        <v>1022160</v>
      </c>
      <c r="F9" s="423"/>
      <c r="G9" s="424"/>
      <c r="H9" s="425">
        <f t="shared" si="1"/>
        <v>0</v>
      </c>
      <c r="I9" s="423"/>
      <c r="J9" s="424"/>
      <c r="K9" s="425">
        <f t="shared" si="2"/>
        <v>0</v>
      </c>
    </row>
    <row r="10" spans="2:11">
      <c r="B10" s="311" t="s">
        <v>118</v>
      </c>
      <c r="C10" s="417">
        <v>610014</v>
      </c>
      <c r="D10" s="418"/>
      <c r="E10" s="419">
        <f t="shared" si="0"/>
        <v>610014</v>
      </c>
      <c r="F10" s="423"/>
      <c r="G10" s="424"/>
      <c r="H10" s="425">
        <f t="shared" si="1"/>
        <v>0</v>
      </c>
      <c r="I10" s="423"/>
      <c r="J10" s="424"/>
      <c r="K10" s="425">
        <f t="shared" si="2"/>
        <v>0</v>
      </c>
    </row>
    <row r="11" spans="2:11">
      <c r="B11" s="311" t="s">
        <v>119</v>
      </c>
      <c r="C11" s="417"/>
      <c r="D11" s="418">
        <v>3231932</v>
      </c>
      <c r="E11" s="419">
        <f t="shared" si="0"/>
        <v>3231932</v>
      </c>
      <c r="F11" s="423"/>
      <c r="G11" s="424"/>
      <c r="H11" s="425">
        <f t="shared" si="1"/>
        <v>0</v>
      </c>
      <c r="I11" s="423"/>
      <c r="J11" s="424"/>
      <c r="K11" s="425">
        <f t="shared" si="2"/>
        <v>0</v>
      </c>
    </row>
    <row r="12" spans="2:11">
      <c r="B12" s="312" t="s">
        <v>120</v>
      </c>
      <c r="C12" s="417">
        <v>130739.13043478264</v>
      </c>
      <c r="D12" s="418"/>
      <c r="E12" s="419">
        <f t="shared" si="0"/>
        <v>130739.13043478264</v>
      </c>
      <c r="F12" s="417">
        <v>234521.73913043473</v>
      </c>
      <c r="G12" s="418"/>
      <c r="H12" s="419">
        <f t="shared" si="1"/>
        <v>234521.73913043473</v>
      </c>
      <c r="I12" s="417">
        <v>130739.13043478264</v>
      </c>
      <c r="J12" s="418"/>
      <c r="K12" s="419">
        <f t="shared" si="2"/>
        <v>130739.13043478264</v>
      </c>
    </row>
    <row r="13" spans="2:11">
      <c r="B13" s="312" t="s">
        <v>123</v>
      </c>
      <c r="C13" s="417">
        <v>94000</v>
      </c>
      <c r="D13" s="418"/>
      <c r="E13" s="419">
        <f t="shared" si="0"/>
        <v>94000</v>
      </c>
      <c r="F13" s="417">
        <v>94000</v>
      </c>
      <c r="G13" s="418"/>
      <c r="H13" s="419">
        <f t="shared" si="1"/>
        <v>94000</v>
      </c>
      <c r="I13" s="417">
        <v>94000</v>
      </c>
      <c r="J13" s="418"/>
      <c r="K13" s="419">
        <f t="shared" si="2"/>
        <v>94000</v>
      </c>
    </row>
    <row r="14" spans="2:11">
      <c r="B14" s="312" t="s">
        <v>124</v>
      </c>
      <c r="C14" s="417"/>
      <c r="D14" s="418">
        <v>430135.73105999996</v>
      </c>
      <c r="E14" s="419">
        <f t="shared" si="0"/>
        <v>430135.73105999996</v>
      </c>
      <c r="F14" s="426"/>
      <c r="G14" s="427">
        <v>281319.85200000001</v>
      </c>
      <c r="H14" s="428">
        <f t="shared" si="1"/>
        <v>281319.85200000001</v>
      </c>
      <c r="I14" s="426"/>
      <c r="J14" s="427"/>
      <c r="K14" s="428">
        <f t="shared" si="2"/>
        <v>0</v>
      </c>
    </row>
    <row r="15" spans="2:11">
      <c r="B15" s="307" t="s">
        <v>8</v>
      </c>
      <c r="C15" s="417">
        <v>267568</v>
      </c>
      <c r="D15" s="418">
        <v>673014</v>
      </c>
      <c r="E15" s="419">
        <f t="shared" si="0"/>
        <v>940582</v>
      </c>
      <c r="F15" s="423"/>
      <c r="G15" s="424"/>
      <c r="H15" s="425">
        <f t="shared" si="1"/>
        <v>0</v>
      </c>
      <c r="I15" s="423"/>
      <c r="J15" s="424"/>
      <c r="K15" s="425">
        <f t="shared" si="2"/>
        <v>0</v>
      </c>
    </row>
    <row r="16" spans="2:11">
      <c r="B16" s="307" t="s">
        <v>125</v>
      </c>
      <c r="C16" s="417">
        <v>175600.46341463411</v>
      </c>
      <c r="D16" s="418">
        <v>433433.11259999993</v>
      </c>
      <c r="E16" s="419">
        <f t="shared" si="0"/>
        <v>609033.57601463399</v>
      </c>
      <c r="F16" s="417">
        <v>127113.76829268294</v>
      </c>
      <c r="G16" s="418"/>
      <c r="H16" s="419">
        <f t="shared" si="1"/>
        <v>127113.76829268294</v>
      </c>
      <c r="I16" s="417">
        <v>127113.76829268294</v>
      </c>
      <c r="J16" s="418">
        <v>313865.35739999998</v>
      </c>
      <c r="K16" s="419">
        <f t="shared" si="2"/>
        <v>440979.12569268292</v>
      </c>
    </row>
    <row r="17" spans="2:11">
      <c r="B17" s="307" t="s">
        <v>127</v>
      </c>
      <c r="C17" s="417">
        <v>1338000</v>
      </c>
      <c r="D17" s="418">
        <v>2248408.6666666665</v>
      </c>
      <c r="E17" s="419">
        <f t="shared" si="0"/>
        <v>3586408.6666666665</v>
      </c>
      <c r="F17" s="417">
        <v>1338000</v>
      </c>
      <c r="G17" s="418">
        <v>2248408.6666666665</v>
      </c>
      <c r="H17" s="419">
        <f t="shared" si="1"/>
        <v>3586408.6666666665</v>
      </c>
      <c r="I17" s="417">
        <v>1338000</v>
      </c>
      <c r="J17" s="418">
        <v>2248408.6666666665</v>
      </c>
      <c r="K17" s="419">
        <f t="shared" si="2"/>
        <v>3586408.6666666665</v>
      </c>
    </row>
    <row r="18" spans="2:11">
      <c r="B18" s="307" t="s">
        <v>128</v>
      </c>
      <c r="C18" s="417">
        <v>744934.5</v>
      </c>
      <c r="D18" s="418">
        <v>1388649.5</v>
      </c>
      <c r="E18" s="419">
        <f t="shared" si="0"/>
        <v>2133584</v>
      </c>
      <c r="F18" s="417">
        <v>744934.5</v>
      </c>
      <c r="G18" s="418">
        <v>1388649.5</v>
      </c>
      <c r="H18" s="419">
        <f t="shared" si="1"/>
        <v>2133584</v>
      </c>
      <c r="I18" s="417"/>
      <c r="J18" s="418"/>
      <c r="K18" s="419">
        <f t="shared" si="2"/>
        <v>0</v>
      </c>
    </row>
    <row r="19" spans="2:11">
      <c r="B19" s="307" t="s">
        <v>129</v>
      </c>
      <c r="C19" s="417">
        <v>314000</v>
      </c>
      <c r="D19" s="418">
        <v>892393</v>
      </c>
      <c r="E19" s="419">
        <f t="shared" si="0"/>
        <v>1206393</v>
      </c>
      <c r="F19" s="417">
        <v>314000</v>
      </c>
      <c r="G19" s="418">
        <v>892393</v>
      </c>
      <c r="H19" s="419">
        <f t="shared" si="1"/>
        <v>1206393</v>
      </c>
      <c r="I19" s="417"/>
      <c r="J19" s="418"/>
      <c r="K19" s="419">
        <f t="shared" si="2"/>
        <v>0</v>
      </c>
    </row>
    <row r="20" spans="2:11">
      <c r="B20" s="307" t="s">
        <v>130</v>
      </c>
      <c r="C20" s="417">
        <v>275130.55211513303</v>
      </c>
      <c r="D20" s="418">
        <v>855420.76493676414</v>
      </c>
      <c r="E20" s="419">
        <f t="shared" si="0"/>
        <v>1130551.3170518973</v>
      </c>
      <c r="F20" s="417">
        <v>298913.44788486697</v>
      </c>
      <c r="G20" s="418">
        <v>489582.17793283903</v>
      </c>
      <c r="H20" s="419">
        <f t="shared" si="1"/>
        <v>788495.62581770599</v>
      </c>
      <c r="I20" s="417"/>
      <c r="J20" s="418"/>
      <c r="K20" s="419">
        <f t="shared" si="2"/>
        <v>0</v>
      </c>
    </row>
    <row r="21" spans="2:11">
      <c r="B21" s="307" t="s">
        <v>131</v>
      </c>
      <c r="C21" s="417">
        <v>427609</v>
      </c>
      <c r="D21" s="418">
        <v>803742</v>
      </c>
      <c r="E21" s="419">
        <f t="shared" si="0"/>
        <v>1231351</v>
      </c>
      <c r="F21" s="417">
        <v>427609</v>
      </c>
      <c r="G21" s="418">
        <v>803742</v>
      </c>
      <c r="H21" s="419">
        <f t="shared" si="1"/>
        <v>1231351</v>
      </c>
      <c r="I21" s="417"/>
      <c r="J21" s="418"/>
      <c r="K21" s="419">
        <f t="shared" si="2"/>
        <v>0</v>
      </c>
    </row>
    <row r="22" spans="2:11">
      <c r="B22" s="308" t="s">
        <v>132</v>
      </c>
      <c r="C22" s="417"/>
      <c r="D22" s="418"/>
      <c r="E22" s="419">
        <f t="shared" si="0"/>
        <v>0</v>
      </c>
      <c r="F22" s="417"/>
      <c r="G22" s="418"/>
      <c r="H22" s="419">
        <f t="shared" si="1"/>
        <v>0</v>
      </c>
      <c r="I22" s="417"/>
      <c r="J22" s="418"/>
      <c r="K22" s="419">
        <f t="shared" si="2"/>
        <v>0</v>
      </c>
    </row>
    <row r="23" spans="2:11">
      <c r="B23" s="308" t="s">
        <v>4</v>
      </c>
      <c r="C23" s="417"/>
      <c r="D23" s="418">
        <v>1639732.6272912424</v>
      </c>
      <c r="E23" s="419">
        <f t="shared" si="0"/>
        <v>1639732.6272912424</v>
      </c>
      <c r="F23" s="417"/>
      <c r="G23" s="418">
        <v>2229405.7067209776</v>
      </c>
      <c r="H23" s="419">
        <f t="shared" si="1"/>
        <v>2229405.7067209776</v>
      </c>
      <c r="I23" s="417"/>
      <c r="J23" s="418"/>
      <c r="K23" s="419">
        <f t="shared" si="2"/>
        <v>0</v>
      </c>
    </row>
    <row r="24" spans="2:11">
      <c r="B24" s="308" t="s">
        <v>133</v>
      </c>
      <c r="C24" s="417"/>
      <c r="D24" s="418"/>
      <c r="E24" s="419">
        <f t="shared" si="0"/>
        <v>0</v>
      </c>
      <c r="F24" s="417"/>
      <c r="G24" s="418"/>
      <c r="H24" s="419">
        <f t="shared" si="1"/>
        <v>0</v>
      </c>
      <c r="I24" s="417"/>
      <c r="J24" s="418"/>
      <c r="K24" s="419">
        <f t="shared" si="2"/>
        <v>0</v>
      </c>
    </row>
    <row r="25" spans="2:11">
      <c r="B25" s="308" t="s">
        <v>134</v>
      </c>
      <c r="C25" s="417"/>
      <c r="D25" s="418"/>
      <c r="E25" s="419">
        <f t="shared" si="0"/>
        <v>0</v>
      </c>
      <c r="F25" s="417"/>
      <c r="G25" s="418"/>
      <c r="H25" s="419">
        <f t="shared" si="1"/>
        <v>0</v>
      </c>
      <c r="I25" s="417"/>
      <c r="J25" s="418"/>
      <c r="K25" s="419">
        <f t="shared" si="2"/>
        <v>0</v>
      </c>
    </row>
    <row r="26" spans="2:11" ht="15" thickBot="1">
      <c r="B26" s="362" t="s">
        <v>136</v>
      </c>
      <c r="C26" s="420"/>
      <c r="D26" s="421"/>
      <c r="E26" s="422">
        <f t="shared" si="0"/>
        <v>0</v>
      </c>
      <c r="F26" s="420"/>
      <c r="G26" s="421"/>
      <c r="H26" s="422">
        <f t="shared" si="1"/>
        <v>0</v>
      </c>
      <c r="I26" s="420"/>
      <c r="J26" s="421"/>
      <c r="K26" s="422">
        <f t="shared" si="2"/>
        <v>0</v>
      </c>
    </row>
  </sheetData>
  <mergeCells count="3">
    <mergeCell ref="C1:E1"/>
    <mergeCell ref="F1:H1"/>
    <mergeCell ref="I1:K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91E91-F5BA-4009-99BA-A3B7AE97B827}">
  <sheetPr codeName="Sheet15"/>
  <dimension ref="A1:N32"/>
  <sheetViews>
    <sheetView workbookViewId="0">
      <selection activeCell="D40" sqref="D40"/>
    </sheetView>
  </sheetViews>
  <sheetFormatPr defaultRowHeight="14.5"/>
  <cols>
    <col min="1" max="1" width="30.6328125" customWidth="1"/>
    <col min="2" max="2" width="36.26953125" customWidth="1"/>
    <col min="3" max="3" width="19.81640625" customWidth="1"/>
    <col min="4" max="4" width="21.6328125" customWidth="1"/>
    <col min="10" max="10" width="20" customWidth="1"/>
    <col min="11" max="11" width="25.81640625" customWidth="1"/>
    <col min="12" max="12" width="16.81640625" customWidth="1"/>
  </cols>
  <sheetData>
    <row r="1" spans="1:14">
      <c r="A1" s="454" t="s">
        <v>219</v>
      </c>
      <c r="B1" s="454"/>
      <c r="C1" s="454"/>
      <c r="D1" s="454"/>
      <c r="E1" s="454"/>
      <c r="F1" s="454"/>
      <c r="J1" s="228" t="s">
        <v>220</v>
      </c>
      <c r="L1" s="228" t="s">
        <v>221</v>
      </c>
      <c r="M1" t="s">
        <v>222</v>
      </c>
      <c r="N1" t="s">
        <v>223</v>
      </c>
    </row>
    <row r="2" spans="1:14">
      <c r="A2" s="455"/>
      <c r="B2" s="456"/>
      <c r="C2" s="404" t="s">
        <v>224</v>
      </c>
      <c r="D2" s="404" t="s">
        <v>225</v>
      </c>
      <c r="E2" s="404" t="s">
        <v>226</v>
      </c>
      <c r="F2" s="404" t="s">
        <v>146</v>
      </c>
      <c r="L2" t="s">
        <v>227</v>
      </c>
      <c r="M2" t="s">
        <v>112</v>
      </c>
      <c r="N2" s="126">
        <v>3.12</v>
      </c>
    </row>
    <row r="3" spans="1:14" ht="28.5" customHeight="1">
      <c r="A3" s="453" t="s">
        <v>228</v>
      </c>
      <c r="B3" s="404" t="s">
        <v>229</v>
      </c>
      <c r="C3" s="405">
        <v>4.9800000000000004</v>
      </c>
      <c r="D3" s="405">
        <v>2.92</v>
      </c>
      <c r="E3" s="405">
        <v>1.92</v>
      </c>
      <c r="F3" s="404" t="s">
        <v>104</v>
      </c>
      <c r="L3" t="s">
        <v>230</v>
      </c>
      <c r="M3" t="s">
        <v>126</v>
      </c>
      <c r="N3" s="126">
        <v>3.12</v>
      </c>
    </row>
    <row r="4" spans="1:14" ht="20" customHeight="1">
      <c r="A4" s="453"/>
      <c r="B4" s="404" t="s">
        <v>231</v>
      </c>
      <c r="C4" s="406">
        <v>5.18</v>
      </c>
      <c r="D4" s="406">
        <v>3.12</v>
      </c>
      <c r="E4" s="406">
        <v>2.2000000000000002</v>
      </c>
      <c r="F4" s="404" t="s">
        <v>104</v>
      </c>
      <c r="L4" t="s">
        <v>232</v>
      </c>
      <c r="M4" t="s">
        <v>233</v>
      </c>
      <c r="N4" s="126">
        <v>3.12</v>
      </c>
    </row>
    <row r="5" spans="1:14" ht="80.25" customHeight="1">
      <c r="C5" s="227"/>
      <c r="L5" t="s">
        <v>234</v>
      </c>
      <c r="M5" t="s">
        <v>135</v>
      </c>
      <c r="N5" s="126">
        <v>3.12</v>
      </c>
    </row>
    <row r="7" spans="1:14">
      <c r="A7" s="239" t="s">
        <v>235</v>
      </c>
      <c r="B7" s="239" t="s">
        <v>236</v>
      </c>
      <c r="C7" s="239" t="s">
        <v>237</v>
      </c>
      <c r="D7" s="239" t="s">
        <v>238</v>
      </c>
    </row>
    <row r="8" spans="1:14">
      <c r="A8" s="239" t="s">
        <v>239</v>
      </c>
      <c r="B8" s="239" t="s">
        <v>109</v>
      </c>
      <c r="C8" s="240">
        <v>0.35249999999999998</v>
      </c>
      <c r="D8" s="240">
        <v>0.60509999999999997</v>
      </c>
    </row>
    <row r="9" spans="1:14">
      <c r="A9" s="239" t="s">
        <v>240</v>
      </c>
      <c r="B9" s="239" t="s">
        <v>112</v>
      </c>
      <c r="C9" s="434">
        <v>0.79369999999999996</v>
      </c>
      <c r="D9" s="434">
        <v>0.50660000000000005</v>
      </c>
    </row>
    <row r="10" spans="1:14">
      <c r="A10" s="239" t="s">
        <v>14</v>
      </c>
      <c r="B10" s="239" t="s">
        <v>126</v>
      </c>
      <c r="C10" s="434">
        <v>0.78400000000000003</v>
      </c>
      <c r="D10" s="434">
        <v>0.73309999999999997</v>
      </c>
    </row>
    <row r="11" spans="1:14">
      <c r="A11" s="239" t="s">
        <v>241</v>
      </c>
      <c r="B11" s="239" t="s">
        <v>242</v>
      </c>
      <c r="C11" s="434">
        <v>0.55640000000000001</v>
      </c>
      <c r="D11" s="434">
        <v>0.53280000000000005</v>
      </c>
    </row>
    <row r="12" spans="1:14">
      <c r="A12" s="239" t="s">
        <v>243</v>
      </c>
      <c r="B12" s="239" t="s">
        <v>244</v>
      </c>
      <c r="C12" s="434">
        <v>0.70189999999999997</v>
      </c>
      <c r="D12" s="434">
        <v>0.69279999999999997</v>
      </c>
    </row>
    <row r="13" spans="1:14">
      <c r="A13" s="239" t="s">
        <v>245</v>
      </c>
      <c r="B13" s="239" t="s">
        <v>233</v>
      </c>
      <c r="C13" s="434">
        <v>0.91400000000000003</v>
      </c>
      <c r="D13" s="434">
        <v>0.56499999999999995</v>
      </c>
    </row>
    <row r="14" spans="1:14">
      <c r="A14" s="239" t="s">
        <v>15</v>
      </c>
      <c r="B14" s="239" t="s">
        <v>246</v>
      </c>
      <c r="C14" s="434">
        <v>0.81299999999999994</v>
      </c>
      <c r="D14" s="434">
        <v>0.68279999999999996</v>
      </c>
    </row>
    <row r="15" spans="1:14">
      <c r="A15" s="239" t="s">
        <v>247</v>
      </c>
      <c r="B15" s="239" t="s">
        <v>248</v>
      </c>
      <c r="C15" s="434">
        <v>0.80679999999999996</v>
      </c>
      <c r="D15" s="434">
        <v>0.48180000000000001</v>
      </c>
    </row>
    <row r="16" spans="1:14">
      <c r="A16" s="403" t="s">
        <v>249</v>
      </c>
      <c r="B16" s="239" t="s">
        <v>116</v>
      </c>
      <c r="C16" s="434">
        <v>0.71</v>
      </c>
      <c r="D16" s="434">
        <v>0.61199999999999999</v>
      </c>
    </row>
    <row r="17" spans="1:4">
      <c r="A17" s="239" t="s">
        <v>250</v>
      </c>
      <c r="B17" s="239" t="s">
        <v>251</v>
      </c>
      <c r="C17" s="434">
        <v>0.57120000000000004</v>
      </c>
      <c r="D17" s="434">
        <v>0.67169999999999996</v>
      </c>
    </row>
    <row r="18" spans="1:4">
      <c r="A18" s="239" t="s">
        <v>252</v>
      </c>
      <c r="B18" s="239" t="s">
        <v>253</v>
      </c>
      <c r="C18" s="434">
        <v>0.63719999999999999</v>
      </c>
      <c r="D18" s="434">
        <v>0.63360000000000005</v>
      </c>
    </row>
    <row r="19" spans="1:4">
      <c r="A19" s="239" t="s">
        <v>12</v>
      </c>
      <c r="B19" s="239" t="s">
        <v>121</v>
      </c>
      <c r="C19" s="434">
        <v>0.78310000000000002</v>
      </c>
      <c r="D19" s="434">
        <v>0.5877</v>
      </c>
    </row>
    <row r="20" spans="1:4">
      <c r="A20" s="239" t="s">
        <v>10</v>
      </c>
      <c r="B20" s="239" t="s">
        <v>114</v>
      </c>
      <c r="C20" s="434">
        <v>0.50649999999999995</v>
      </c>
      <c r="D20" s="434">
        <v>0.48199999999999998</v>
      </c>
    </row>
    <row r="21" spans="1:4">
      <c r="A21" s="239" t="s">
        <v>5</v>
      </c>
      <c r="B21" s="239" t="s">
        <v>110</v>
      </c>
      <c r="C21" s="434">
        <v>0.53100000000000003</v>
      </c>
      <c r="D21" s="434">
        <v>0.42099999999999999</v>
      </c>
    </row>
    <row r="22" spans="1:4">
      <c r="A22" s="239" t="s">
        <v>7</v>
      </c>
      <c r="B22" s="239" t="s">
        <v>255</v>
      </c>
      <c r="C22" s="434">
        <v>0.76200000000000001</v>
      </c>
      <c r="D22" s="434">
        <v>0.7157</v>
      </c>
    </row>
    <row r="23" spans="1:4">
      <c r="A23" s="239" t="s">
        <v>13</v>
      </c>
      <c r="B23" s="239" t="s">
        <v>122</v>
      </c>
      <c r="C23" s="434">
        <v>0.62</v>
      </c>
      <c r="D23" s="434">
        <v>0.70079999999999998</v>
      </c>
    </row>
    <row r="24" spans="1:4">
      <c r="A24" s="239" t="s">
        <v>16</v>
      </c>
      <c r="B24" s="239" t="s">
        <v>135</v>
      </c>
      <c r="C24" s="434">
        <v>0.80920000000000003</v>
      </c>
      <c r="D24" s="434">
        <v>0.76370000000000005</v>
      </c>
    </row>
    <row r="25" spans="1:4">
      <c r="A25" s="239"/>
      <c r="B25" s="241" t="s">
        <v>254</v>
      </c>
      <c r="C25" s="242">
        <v>0</v>
      </c>
      <c r="D25" s="242">
        <v>0</v>
      </c>
    </row>
    <row r="28" spans="1:4">
      <c r="B28" s="126"/>
    </row>
    <row r="29" spans="1:4">
      <c r="B29" s="126"/>
    </row>
    <row r="30" spans="1:4">
      <c r="B30" s="126"/>
    </row>
    <row r="31" spans="1:4">
      <c r="B31" s="126"/>
    </row>
    <row r="32" spans="1:4">
      <c r="B32" s="126"/>
    </row>
  </sheetData>
  <mergeCells count="3">
    <mergeCell ref="A3:A4"/>
    <mergeCell ref="A1:F1"/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23791-8583-4308-8BEC-4B908ECE7C95}">
  <dimension ref="A1:P22"/>
  <sheetViews>
    <sheetView workbookViewId="0">
      <selection activeCell="B45" sqref="B45"/>
    </sheetView>
  </sheetViews>
  <sheetFormatPr defaultRowHeight="14.5"/>
  <cols>
    <col min="1" max="16384" width="8.7265625" style="435"/>
  </cols>
  <sheetData>
    <row r="1" spans="1:16" s="436" customFormat="1" ht="28" customHeight="1">
      <c r="A1" s="437" t="s">
        <v>267</v>
      </c>
    </row>
    <row r="3" spans="1:16">
      <c r="B3" s="439" t="s">
        <v>269</v>
      </c>
      <c r="C3" s="439"/>
      <c r="D3" s="439"/>
      <c r="H3" s="439" t="s">
        <v>268</v>
      </c>
      <c r="I3" s="439"/>
      <c r="J3" s="439"/>
      <c r="M3" s="438"/>
      <c r="N3" s="439" t="s">
        <v>270</v>
      </c>
      <c r="O3" s="439"/>
      <c r="P3" s="439"/>
    </row>
    <row r="22" spans="2:2">
      <c r="B22" s="438" t="s">
        <v>271</v>
      </c>
    </row>
  </sheetData>
  <mergeCells count="3">
    <mergeCell ref="B3:D3"/>
    <mergeCell ref="H3:J3"/>
    <mergeCell ref="N3:P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pageSetUpPr fitToPage="1"/>
  </sheetPr>
  <dimension ref="A1:I63"/>
  <sheetViews>
    <sheetView showGridLines="0" topLeftCell="A18" zoomScale="90" zoomScaleNormal="90" workbookViewId="0"/>
  </sheetViews>
  <sheetFormatPr defaultColWidth="0" defaultRowHeight="14.5" zeroHeight="1"/>
  <cols>
    <col min="1" max="4" width="1.08984375" customWidth="1"/>
    <col min="5" max="5" width="38.08984375" bestFit="1" customWidth="1"/>
    <col min="6" max="6" width="3" customWidth="1"/>
    <col min="7" max="7" width="45.6328125" bestFit="1" customWidth="1"/>
    <col min="8" max="8" width="11.08984375" customWidth="1"/>
    <col min="9" max="9" width="1.36328125" customWidth="1"/>
    <col min="10" max="16384" width="8.81640625" hidden="1"/>
  </cols>
  <sheetData>
    <row r="1" spans="1:9" ht="25">
      <c r="A1" s="62" t="str">
        <f ca="1" xml:space="preserve"> RIGHT(CELL("filename", $A$1), LEN(CELL("filename", $A$1)) - SEARCH("]", CELL("filename", $A$1)))</f>
        <v>Model formatting</v>
      </c>
      <c r="B1" s="71"/>
      <c r="C1" s="71"/>
      <c r="D1" s="71"/>
      <c r="E1" s="71"/>
      <c r="F1" s="71"/>
      <c r="G1" s="71"/>
      <c r="H1" s="71"/>
      <c r="I1" s="71"/>
    </row>
    <row r="2" spans="1:9"/>
    <row r="3" spans="1:9"/>
    <row r="4" spans="1:9">
      <c r="A4" s="72" t="s">
        <v>33</v>
      </c>
      <c r="B4" s="72"/>
      <c r="C4" s="73"/>
      <c r="D4" s="74"/>
      <c r="E4" s="72"/>
      <c r="F4" s="72"/>
      <c r="G4" s="72"/>
      <c r="H4" s="72"/>
      <c r="I4" s="72"/>
    </row>
    <row r="5" spans="1:9">
      <c r="A5" s="75"/>
      <c r="B5" s="75"/>
      <c r="C5" s="76"/>
      <c r="D5" s="77"/>
      <c r="E5" s="18"/>
      <c r="F5" s="18"/>
      <c r="G5" s="18"/>
      <c r="H5" s="18"/>
      <c r="I5" s="18"/>
    </row>
    <row r="6" spans="1:9">
      <c r="A6" s="75"/>
      <c r="B6" s="75"/>
      <c r="C6" s="76"/>
      <c r="D6" s="77"/>
      <c r="E6" s="78" t="s">
        <v>34</v>
      </c>
      <c r="F6" s="79"/>
      <c r="G6" s="79" t="s">
        <v>35</v>
      </c>
      <c r="H6" s="18"/>
      <c r="I6" s="18"/>
    </row>
    <row r="7" spans="1:9">
      <c r="A7" s="75"/>
      <c r="B7" s="75"/>
      <c r="C7" s="76"/>
      <c r="D7" s="77"/>
      <c r="E7" s="80"/>
      <c r="F7" s="79"/>
      <c r="G7" s="79"/>
      <c r="H7" s="18"/>
      <c r="I7" s="18"/>
    </row>
    <row r="8" spans="1:9">
      <c r="A8" s="75"/>
      <c r="B8" s="75"/>
      <c r="C8" s="76"/>
      <c r="D8" s="77"/>
      <c r="E8" s="81" t="s">
        <v>36</v>
      </c>
      <c r="F8" s="79"/>
      <c r="G8" s="79" t="s">
        <v>37</v>
      </c>
      <c r="H8" s="18"/>
      <c r="I8" s="18"/>
    </row>
    <row r="9" spans="1:9">
      <c r="A9" s="75"/>
      <c r="B9" s="75"/>
      <c r="C9" s="76"/>
      <c r="D9" s="77"/>
      <c r="E9" s="80"/>
      <c r="F9" s="79"/>
      <c r="G9" s="79"/>
      <c r="H9" s="18"/>
      <c r="I9" s="18"/>
    </row>
    <row r="10" spans="1:9">
      <c r="A10" s="75"/>
      <c r="B10" s="75"/>
      <c r="C10" s="76"/>
      <c r="D10" s="77"/>
      <c r="E10" s="130" t="s">
        <v>38</v>
      </c>
      <c r="F10" s="79"/>
      <c r="G10" s="79" t="s">
        <v>39</v>
      </c>
      <c r="H10" s="18"/>
      <c r="I10" s="18"/>
    </row>
    <row r="11" spans="1:9">
      <c r="A11" s="75"/>
      <c r="B11" s="75"/>
      <c r="C11" s="76"/>
      <c r="D11" s="77"/>
      <c r="E11" s="80"/>
      <c r="F11" s="79"/>
      <c r="G11" s="79"/>
      <c r="H11" s="18"/>
      <c r="I11" s="18"/>
    </row>
    <row r="12" spans="1:9">
      <c r="A12" s="75"/>
      <c r="B12" s="75"/>
      <c r="C12" s="76"/>
      <c r="D12" s="77"/>
      <c r="E12" s="82" t="s">
        <v>40</v>
      </c>
      <c r="F12" s="79"/>
      <c r="G12" s="79" t="s">
        <v>41</v>
      </c>
      <c r="H12" s="18"/>
      <c r="I12" s="18"/>
    </row>
    <row r="13" spans="1:9">
      <c r="A13" s="75"/>
      <c r="B13" s="75"/>
      <c r="C13" s="76"/>
      <c r="D13" s="77"/>
      <c r="E13" s="80"/>
      <c r="F13" s="79"/>
      <c r="G13" s="79"/>
      <c r="H13" s="18"/>
      <c r="I13" s="18"/>
    </row>
    <row r="14" spans="1:9">
      <c r="A14" s="75"/>
      <c r="B14" s="75"/>
      <c r="C14" s="76"/>
      <c r="D14" s="77"/>
      <c r="E14" s="83" t="s">
        <v>42</v>
      </c>
      <c r="F14" s="79"/>
      <c r="G14" s="79" t="s">
        <v>43</v>
      </c>
      <c r="H14" s="79"/>
      <c r="I14" s="79"/>
    </row>
    <row r="15" spans="1:9">
      <c r="A15" s="75"/>
      <c r="B15" s="75"/>
      <c r="C15" s="76"/>
      <c r="D15" s="77"/>
      <c r="E15" s="79"/>
      <c r="F15" s="79"/>
      <c r="G15" s="79"/>
      <c r="H15" s="79"/>
      <c r="I15" s="79"/>
    </row>
    <row r="16" spans="1:9">
      <c r="A16" s="75"/>
      <c r="B16" s="75"/>
      <c r="C16" s="76"/>
      <c r="D16" s="77"/>
      <c r="E16" s="79"/>
      <c r="F16" s="79"/>
      <c r="G16" s="79"/>
      <c r="H16" s="79"/>
      <c r="I16" s="79"/>
    </row>
    <row r="17" spans="1:9">
      <c r="A17" s="72" t="s">
        <v>44</v>
      </c>
      <c r="B17" s="72"/>
      <c r="C17" s="73"/>
      <c r="D17" s="74"/>
      <c r="E17" s="72"/>
      <c r="F17" s="72"/>
      <c r="G17" s="72"/>
      <c r="H17" s="72"/>
      <c r="I17" s="72"/>
    </row>
    <row r="18" spans="1:9">
      <c r="A18" s="84"/>
      <c r="B18" s="84"/>
      <c r="C18" s="85"/>
      <c r="D18" s="86"/>
      <c r="E18" s="18"/>
      <c r="F18" s="18"/>
      <c r="G18" s="18"/>
      <c r="H18" s="18"/>
      <c r="I18" s="18"/>
    </row>
    <row r="19" spans="1:9">
      <c r="A19" s="84"/>
      <c r="B19" s="84" t="s">
        <v>45</v>
      </c>
      <c r="C19" s="85"/>
      <c r="D19" s="86"/>
      <c r="E19" s="18"/>
      <c r="F19" s="18"/>
      <c r="G19" s="18"/>
      <c r="H19" s="18"/>
      <c r="I19" s="18"/>
    </row>
    <row r="20" spans="1:9">
      <c r="A20" s="84"/>
      <c r="B20" s="84"/>
      <c r="C20" s="85"/>
      <c r="D20" s="86"/>
      <c r="E20" s="87" t="s">
        <v>46</v>
      </c>
      <c r="F20" s="79"/>
      <c r="G20" s="19" t="s">
        <v>47</v>
      </c>
      <c r="H20" s="18"/>
      <c r="I20" s="18"/>
    </row>
    <row r="21" spans="1:9">
      <c r="A21" s="84"/>
      <c r="B21" s="84"/>
      <c r="C21" s="85"/>
      <c r="D21" s="86"/>
      <c r="E21" s="19"/>
      <c r="F21" s="79"/>
      <c r="G21" s="79"/>
      <c r="H21" s="18"/>
      <c r="I21" s="18"/>
    </row>
    <row r="22" spans="1:9">
      <c r="A22" s="84"/>
      <c r="B22" s="84"/>
      <c r="C22" s="85"/>
      <c r="D22" s="86"/>
      <c r="E22" s="88" t="s">
        <v>48</v>
      </c>
      <c r="F22" s="79"/>
      <c r="G22" s="19" t="s">
        <v>49</v>
      </c>
      <c r="H22" s="18"/>
      <c r="I22" s="18"/>
    </row>
    <row r="23" spans="1:9">
      <c r="A23" s="84"/>
      <c r="B23" s="84"/>
      <c r="C23" s="85"/>
      <c r="D23" s="86"/>
      <c r="E23" s="19"/>
      <c r="F23" s="79"/>
      <c r="G23" s="19"/>
      <c r="H23" s="18"/>
      <c r="I23" s="18"/>
    </row>
    <row r="24" spans="1:9">
      <c r="A24" s="84"/>
      <c r="B24" s="84"/>
      <c r="C24" s="85"/>
      <c r="D24" s="86"/>
      <c r="E24" s="19" t="s">
        <v>50</v>
      </c>
      <c r="F24" s="79"/>
      <c r="G24" s="18" t="s">
        <v>51</v>
      </c>
      <c r="H24" s="18"/>
      <c r="I24" s="18"/>
    </row>
    <row r="25" spans="1:9">
      <c r="A25" s="84"/>
      <c r="B25" s="84"/>
      <c r="C25" s="85"/>
      <c r="D25" s="86"/>
      <c r="E25" s="19"/>
      <c r="F25" s="79"/>
      <c r="G25" s="18"/>
      <c r="H25" s="18"/>
      <c r="I25" s="18"/>
    </row>
    <row r="26" spans="1:9">
      <c r="A26" s="84"/>
      <c r="B26" s="84"/>
      <c r="C26" s="85"/>
      <c r="D26" s="86"/>
      <c r="E26" s="120" t="s">
        <v>52</v>
      </c>
      <c r="F26" s="79"/>
      <c r="G26" s="18" t="s">
        <v>53</v>
      </c>
      <c r="H26" s="18"/>
      <c r="I26" s="18"/>
    </row>
    <row r="27" spans="1:9">
      <c r="A27" s="84"/>
      <c r="B27" s="84"/>
      <c r="C27" s="85"/>
      <c r="D27" s="86"/>
      <c r="E27" s="19"/>
      <c r="F27" s="79"/>
      <c r="G27" s="18"/>
      <c r="H27" s="18"/>
      <c r="I27" s="18"/>
    </row>
    <row r="28" spans="1:9">
      <c r="A28" s="84"/>
      <c r="B28" s="84" t="s">
        <v>54</v>
      </c>
      <c r="C28" s="85"/>
      <c r="D28" s="86"/>
      <c r="E28" s="19"/>
      <c r="F28" s="79"/>
      <c r="G28" s="19"/>
      <c r="H28" s="18"/>
      <c r="I28" s="18"/>
    </row>
    <row r="29" spans="1:9">
      <c r="A29" s="84"/>
      <c r="B29" s="84"/>
      <c r="C29" s="85"/>
      <c r="D29" s="86"/>
      <c r="E29" s="89" t="s">
        <v>55</v>
      </c>
      <c r="F29" s="79"/>
      <c r="G29" s="19" t="s">
        <v>56</v>
      </c>
      <c r="H29" s="18"/>
      <c r="I29" s="18"/>
    </row>
    <row r="30" spans="1:9">
      <c r="A30" s="84"/>
      <c r="B30" s="84"/>
      <c r="C30" s="85"/>
      <c r="D30" s="86"/>
      <c r="E30" s="19"/>
      <c r="F30" s="79"/>
      <c r="G30" s="19"/>
      <c r="H30" s="18"/>
      <c r="I30" s="18"/>
    </row>
    <row r="31" spans="1:9">
      <c r="A31" s="84"/>
      <c r="B31" s="84"/>
      <c r="C31" s="85"/>
      <c r="D31" s="86"/>
      <c r="E31" s="90" t="s">
        <v>57</v>
      </c>
      <c r="F31" s="79"/>
      <c r="G31" s="19" t="s">
        <v>58</v>
      </c>
      <c r="H31" s="18"/>
      <c r="I31" s="18"/>
    </row>
    <row r="32" spans="1:9">
      <c r="A32" s="84"/>
      <c r="B32" s="84"/>
      <c r="C32" s="85"/>
      <c r="D32" s="86"/>
      <c r="E32" s="19"/>
      <c r="F32" s="79"/>
      <c r="G32" s="18"/>
      <c r="H32" s="18"/>
      <c r="I32" s="18"/>
    </row>
    <row r="33" spans="1:9">
      <c r="A33" s="84"/>
      <c r="B33" s="84"/>
      <c r="C33" s="85"/>
      <c r="D33" s="86"/>
      <c r="E33" s="91" t="s">
        <v>59</v>
      </c>
      <c r="F33" s="79"/>
      <c r="G33" s="19" t="s">
        <v>60</v>
      </c>
      <c r="H33" s="18"/>
      <c r="I33" s="18"/>
    </row>
    <row r="34" spans="1:9">
      <c r="A34" s="84"/>
      <c r="B34" s="84"/>
      <c r="C34" s="85"/>
      <c r="D34" s="86"/>
      <c r="E34" s="19"/>
      <c r="F34" s="79"/>
      <c r="G34" s="19"/>
      <c r="H34" s="18"/>
      <c r="I34" s="18"/>
    </row>
    <row r="35" spans="1:9">
      <c r="A35" s="84"/>
      <c r="B35" s="84"/>
      <c r="C35" s="85"/>
      <c r="D35" s="86"/>
      <c r="E35" s="90" t="s">
        <v>61</v>
      </c>
      <c r="F35" s="79"/>
      <c r="G35" s="19" t="s">
        <v>62</v>
      </c>
      <c r="H35" s="18"/>
      <c r="I35" s="18"/>
    </row>
    <row r="36" spans="1:9">
      <c r="A36" s="84"/>
      <c r="B36" s="84"/>
      <c r="C36" s="85"/>
      <c r="D36" s="86"/>
      <c r="E36" s="79"/>
      <c r="F36" s="79"/>
      <c r="G36" s="19"/>
      <c r="H36" s="18"/>
      <c r="I36" s="18"/>
    </row>
    <row r="37" spans="1:9">
      <c r="A37" s="84"/>
      <c r="B37" s="84" t="s">
        <v>63</v>
      </c>
      <c r="C37" s="85"/>
      <c r="D37" s="86"/>
      <c r="E37" s="19"/>
      <c r="F37" s="79"/>
      <c r="G37" s="19"/>
      <c r="H37" s="18"/>
      <c r="I37" s="18"/>
    </row>
    <row r="38" spans="1:9">
      <c r="A38" s="84"/>
      <c r="B38" s="84"/>
      <c r="C38" s="85"/>
      <c r="D38" s="86"/>
      <c r="E38" s="92" t="s">
        <v>64</v>
      </c>
      <c r="F38" s="79"/>
      <c r="G38" s="19" t="s">
        <v>65</v>
      </c>
      <c r="H38" s="18"/>
      <c r="I38" s="18"/>
    </row>
    <row r="39" spans="1:9">
      <c r="A39" s="84"/>
      <c r="B39" s="84"/>
      <c r="C39" s="85"/>
      <c r="D39" s="86"/>
      <c r="E39" s="18"/>
      <c r="F39" s="79"/>
      <c r="G39" s="19"/>
      <c r="H39" s="18"/>
      <c r="I39" s="18"/>
    </row>
    <row r="40" spans="1:9">
      <c r="A40" s="84"/>
      <c r="B40" s="84"/>
      <c r="C40" s="85"/>
      <c r="D40" s="86"/>
      <c r="E40" s="93" t="s">
        <v>66</v>
      </c>
      <c r="F40" s="19"/>
      <c r="G40" s="79" t="s">
        <v>67</v>
      </c>
      <c r="H40" s="18"/>
      <c r="I40" s="18"/>
    </row>
    <row r="41" spans="1:9">
      <c r="A41" s="84"/>
      <c r="B41" s="84"/>
      <c r="C41" s="85"/>
      <c r="D41" s="86"/>
      <c r="E41" s="19"/>
      <c r="F41" s="79"/>
      <c r="G41" s="19"/>
      <c r="H41" s="18"/>
      <c r="I41" s="18"/>
    </row>
    <row r="42" spans="1:9">
      <c r="A42" s="84"/>
      <c r="B42" s="84"/>
      <c r="C42" s="85"/>
      <c r="D42" s="86"/>
      <c r="E42" s="94" t="s">
        <v>68</v>
      </c>
      <c r="F42" s="79"/>
      <c r="G42" s="19" t="s">
        <v>69</v>
      </c>
      <c r="H42" s="18"/>
      <c r="I42" s="18"/>
    </row>
    <row r="43" spans="1:9">
      <c r="A43" s="84"/>
      <c r="B43" s="84"/>
      <c r="C43" s="85"/>
      <c r="D43" s="86"/>
      <c r="E43" s="18"/>
      <c r="F43" s="79"/>
      <c r="G43" s="19"/>
      <c r="H43" s="18"/>
      <c r="I43" s="18"/>
    </row>
    <row r="44" spans="1:9">
      <c r="A44" s="84"/>
      <c r="B44" s="84"/>
      <c r="C44" s="85"/>
      <c r="D44" s="86"/>
      <c r="E44" s="95" t="s">
        <v>70</v>
      </c>
      <c r="F44" s="79"/>
      <c r="G44" s="19" t="s">
        <v>71</v>
      </c>
      <c r="H44" s="18"/>
      <c r="I44" s="18"/>
    </row>
    <row r="45" spans="1:9">
      <c r="A45" s="75"/>
      <c r="B45" s="96"/>
      <c r="C45" s="97"/>
      <c r="D45" s="77"/>
      <c r="E45" s="18"/>
      <c r="F45" s="79"/>
      <c r="G45" s="79"/>
      <c r="H45" s="79"/>
      <c r="I45" s="79"/>
    </row>
    <row r="46" spans="1:9">
      <c r="A46" s="75"/>
      <c r="B46" s="96"/>
      <c r="C46" s="97"/>
      <c r="D46" s="77"/>
      <c r="E46" s="98" t="s">
        <v>72</v>
      </c>
      <c r="F46" s="79"/>
      <c r="G46" s="19" t="s">
        <v>73</v>
      </c>
      <c r="H46" s="79"/>
      <c r="I46" s="79"/>
    </row>
    <row r="47" spans="1:9">
      <c r="A47" s="75"/>
      <c r="B47" s="96"/>
      <c r="C47" s="97"/>
      <c r="D47" s="77"/>
      <c r="E47" s="18"/>
      <c r="F47" s="79"/>
      <c r="G47" s="79"/>
      <c r="H47" s="79"/>
      <c r="I47" s="79"/>
    </row>
    <row r="48" spans="1:9">
      <c r="A48" s="84"/>
      <c r="B48" s="84" t="s">
        <v>74</v>
      </c>
      <c r="C48" s="85"/>
      <c r="D48" s="86"/>
      <c r="E48" s="19"/>
      <c r="F48" s="79"/>
      <c r="G48" s="19"/>
      <c r="H48" s="18"/>
      <c r="I48" s="18"/>
    </row>
    <row r="49" spans="1:9">
      <c r="A49" s="84"/>
      <c r="B49" s="84"/>
      <c r="C49" s="85"/>
      <c r="D49" s="86"/>
      <c r="E49" s="128" t="s">
        <v>75</v>
      </c>
      <c r="F49" s="79"/>
      <c r="G49" s="19" t="s">
        <v>76</v>
      </c>
      <c r="H49" s="18"/>
      <c r="I49" s="18"/>
    </row>
    <row r="50" spans="1:9">
      <c r="A50" s="84"/>
      <c r="B50" s="84"/>
      <c r="C50" s="85"/>
      <c r="D50" s="86"/>
      <c r="E50" s="18"/>
      <c r="F50" s="79"/>
      <c r="G50" s="19"/>
      <c r="H50" s="18"/>
      <c r="I50" s="18"/>
    </row>
    <row r="51" spans="1:9">
      <c r="A51" s="84"/>
      <c r="B51" s="84"/>
      <c r="C51" s="85"/>
      <c r="D51" s="86"/>
      <c r="E51" s="99" t="s">
        <v>77</v>
      </c>
      <c r="F51" s="79"/>
      <c r="G51" s="19" t="s">
        <v>78</v>
      </c>
      <c r="H51" s="18"/>
      <c r="I51" s="18"/>
    </row>
    <row r="52" spans="1:9">
      <c r="A52" s="84"/>
      <c r="B52" s="84"/>
      <c r="C52" s="85"/>
      <c r="D52" s="86"/>
      <c r="E52" s="19"/>
      <c r="F52" s="79"/>
      <c r="G52" s="19"/>
      <c r="H52" s="18"/>
      <c r="I52" s="18"/>
    </row>
    <row r="53" spans="1:9">
      <c r="A53" s="84"/>
      <c r="B53" s="84"/>
      <c r="C53" s="85"/>
      <c r="D53" s="86"/>
      <c r="E53" s="100" t="s">
        <v>79</v>
      </c>
      <c r="F53" s="79"/>
      <c r="G53" s="19" t="s">
        <v>80</v>
      </c>
      <c r="H53" s="18"/>
      <c r="I53" s="18"/>
    </row>
    <row r="54" spans="1:9">
      <c r="A54" s="84"/>
      <c r="B54" s="84"/>
      <c r="C54" s="85"/>
      <c r="D54" s="86"/>
      <c r="E54" s="19"/>
      <c r="F54" s="79"/>
      <c r="G54" s="19"/>
      <c r="H54" s="18"/>
      <c r="I54" s="18"/>
    </row>
    <row r="55" spans="1:9">
      <c r="A55" s="84"/>
      <c r="B55" s="84"/>
      <c r="C55" s="85"/>
      <c r="D55" s="86"/>
      <c r="E55" s="18"/>
      <c r="F55" s="18"/>
      <c r="G55" s="18"/>
      <c r="H55" s="18"/>
      <c r="I55" s="18"/>
    </row>
    <row r="56" spans="1:9" s="101" customFormat="1">
      <c r="A56" s="72" t="s">
        <v>81</v>
      </c>
      <c r="B56" s="72"/>
      <c r="C56" s="73"/>
      <c r="D56" s="74"/>
      <c r="E56" s="72"/>
      <c r="F56" s="72"/>
      <c r="G56" s="72"/>
      <c r="H56" s="72"/>
      <c r="I56" s="72"/>
    </row>
    <row r="57" spans="1:9"/>
    <row r="58" spans="1:9">
      <c r="E58" t="s">
        <v>82</v>
      </c>
      <c r="G58" s="79" t="s">
        <v>83</v>
      </c>
    </row>
    <row r="59" spans="1:9">
      <c r="E59" t="s">
        <v>84</v>
      </c>
      <c r="G59" s="79" t="s">
        <v>85</v>
      </c>
    </row>
    <row r="60" spans="1:9">
      <c r="E60" t="s">
        <v>86</v>
      </c>
      <c r="G60" s="79" t="s">
        <v>87</v>
      </c>
    </row>
    <row r="61" spans="1:9"/>
    <row r="62" spans="1:9" s="103" customFormat="1">
      <c r="A62" s="102" t="s">
        <v>88</v>
      </c>
    </row>
    <row r="63" spans="1:9"/>
  </sheetData>
  <printOptions headings="1"/>
  <pageMargins left="0.70866141732283472" right="0.70866141732283472" top="0.74803149606299213" bottom="0.74803149606299213" header="0.31496062992125984" footer="0.31496062992125984"/>
  <pageSetup paperSize="9" scale="80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I18"/>
  <sheetViews>
    <sheetView showGridLines="0" zoomScaleNormal="100" workbookViewId="0"/>
  </sheetViews>
  <sheetFormatPr defaultColWidth="0" defaultRowHeight="14.5" zeroHeight="1"/>
  <cols>
    <col min="1" max="1" width="8.81640625" customWidth="1"/>
    <col min="2" max="2" width="30.08984375" customWidth="1"/>
    <col min="3" max="3" width="8.7265625" customWidth="1"/>
    <col min="4" max="4" width="30.08984375" customWidth="1"/>
    <col min="5" max="5" width="8.81640625" customWidth="1"/>
    <col min="6" max="6" width="30.08984375" customWidth="1"/>
    <col min="7" max="7" width="8.81640625" customWidth="1"/>
    <col min="8" max="8" width="30.08984375" customWidth="1"/>
    <col min="9" max="9" width="8.81640625" customWidth="1"/>
    <col min="10" max="16384" width="8.81640625" hidden="1"/>
  </cols>
  <sheetData>
    <row r="1" spans="1:9" s="160" customFormat="1" ht="25">
      <c r="A1" s="62" t="str">
        <f ca="1" xml:space="preserve"> RIGHT(CELL("filename", $A$1), LEN(CELL("filename", $A$1)) - SEARCH("]", CELL("filename", $A$1)))</f>
        <v>ToC</v>
      </c>
      <c r="B1" s="71"/>
      <c r="C1" s="71"/>
      <c r="D1" s="71"/>
      <c r="E1" s="71"/>
      <c r="F1" s="71"/>
      <c r="G1" s="71"/>
      <c r="H1" s="71"/>
      <c r="I1" s="71"/>
    </row>
    <row r="2" spans="1:9" s="160" customFormat="1">
      <c r="A2" s="339"/>
      <c r="B2" s="339"/>
      <c r="C2"/>
      <c r="D2" s="339"/>
      <c r="E2" s="339"/>
      <c r="F2" s="339"/>
      <c r="G2" s="339"/>
      <c r="H2" s="339"/>
      <c r="I2" s="339"/>
    </row>
    <row r="3" spans="1:9" s="160" customFormat="1">
      <c r="A3" s="339"/>
      <c r="B3" s="339" t="s">
        <v>89</v>
      </c>
      <c r="C3"/>
      <c r="D3" s="339" t="s">
        <v>90</v>
      </c>
      <c r="E3" s="339"/>
      <c r="F3" s="339" t="s">
        <v>91</v>
      </c>
      <c r="G3" s="339"/>
      <c r="H3" s="339" t="s">
        <v>92</v>
      </c>
      <c r="I3" s="339"/>
    </row>
    <row r="4" spans="1:9" s="160" customFormat="1">
      <c r="A4" s="339"/>
      <c r="B4" s="339"/>
      <c r="C4"/>
      <c r="D4" s="339"/>
      <c r="E4" s="339"/>
      <c r="F4" s="339"/>
      <c r="G4" s="339"/>
      <c r="H4" s="339"/>
      <c r="I4" s="339"/>
    </row>
    <row r="5" spans="1:9" s="160" customFormat="1">
      <c r="A5" s="339"/>
      <c r="B5" s="377" t="str">
        <f ca="1" xml:space="preserve"> 'Model formatting'!A1</f>
        <v>Model formatting</v>
      </c>
      <c r="C5"/>
      <c r="D5" s="378" t="str">
        <f ca="1" xml:space="preserve"> InputsR!A1</f>
        <v>InputsR</v>
      </c>
      <c r="E5" s="339"/>
      <c r="F5" s="377" t="str">
        <f ca="1" xml:space="preserve"> Time!A1</f>
        <v>Time</v>
      </c>
      <c r="G5" s="339"/>
      <c r="H5" s="379" t="str">
        <f ca="1" xml:space="preserve"> Outputs!A1</f>
        <v>Outputs</v>
      </c>
      <c r="I5" s="339"/>
    </row>
    <row r="6" spans="1:9" s="160" customFormat="1" ht="28">
      <c r="A6" s="339"/>
      <c r="B6" s="380" t="s">
        <v>93</v>
      </c>
      <c r="C6"/>
      <c r="D6" s="380" t="s">
        <v>94</v>
      </c>
      <c r="E6" s="339"/>
      <c r="F6" s="381" t="s">
        <v>95</v>
      </c>
      <c r="G6" s="339"/>
      <c r="H6" s="380" t="s">
        <v>96</v>
      </c>
      <c r="I6" s="339"/>
    </row>
    <row r="7" spans="1:9" s="160" customFormat="1">
      <c r="A7" s="339"/>
      <c r="B7" s="339"/>
      <c r="C7"/>
      <c r="D7" s="339"/>
      <c r="E7" s="339"/>
      <c r="F7" s="382"/>
      <c r="G7" s="339"/>
      <c r="H7" s="339"/>
      <c r="I7" s="339"/>
    </row>
    <row r="8" spans="1:9" s="160" customFormat="1">
      <c r="A8" s="339"/>
      <c r="B8" s="377" t="str">
        <f ca="1" xml:space="preserve"> A1</f>
        <v>ToC</v>
      </c>
      <c r="C8"/>
      <c r="D8" s="378" t="str">
        <f ca="1" xml:space="preserve"> InputsC!A1</f>
        <v>InputsC</v>
      </c>
      <c r="E8" s="339"/>
      <c r="F8" s="377" t="e">
        <f>#REF!</f>
        <v>#REF!</v>
      </c>
      <c r="G8" s="339"/>
      <c r="H8" s="383" t="str">
        <f ca="1" xml:space="preserve"> Checks!A1</f>
        <v>Checks</v>
      </c>
      <c r="I8" s="339"/>
    </row>
    <row r="9" spans="1:9" s="160" customFormat="1" ht="42">
      <c r="A9" s="339"/>
      <c r="B9" s="380" t="s">
        <v>97</v>
      </c>
      <c r="C9"/>
      <c r="D9" s="380" t="s">
        <v>98</v>
      </c>
      <c r="E9" s="339"/>
      <c r="F9" s="381" t="s">
        <v>99</v>
      </c>
      <c r="G9" s="339"/>
      <c r="H9" s="380" t="s">
        <v>83</v>
      </c>
      <c r="I9" s="339"/>
    </row>
    <row r="10" spans="1:9" s="160" customFormat="1">
      <c r="A10" s="339"/>
      <c r="B10" s="339"/>
      <c r="C10"/>
      <c r="D10" s="339"/>
      <c r="E10" s="339"/>
      <c r="F10" s="339"/>
      <c r="G10" s="339"/>
      <c r="H10" s="339"/>
      <c r="I10" s="339"/>
    </row>
    <row r="11" spans="1:9" s="160" customFormat="1">
      <c r="A11" s="339"/>
      <c r="B11"/>
      <c r="C11"/>
      <c r="D11"/>
      <c r="E11" s="339"/>
      <c r="F11" s="339"/>
      <c r="G11" s="339"/>
      <c r="H11" s="339"/>
      <c r="I11" s="339"/>
    </row>
    <row r="12" spans="1:9" s="160" customFormat="1">
      <c r="A12" s="339"/>
      <c r="B12"/>
      <c r="C12"/>
      <c r="D12"/>
      <c r="E12" s="339"/>
      <c r="F12" s="339"/>
      <c r="G12" s="339"/>
      <c r="H12" s="339"/>
      <c r="I12" s="339"/>
    </row>
    <row r="13" spans="1:9" s="160" customFormat="1">
      <c r="A13" s="339"/>
      <c r="B13"/>
      <c r="C13"/>
      <c r="D13"/>
      <c r="E13" s="339"/>
      <c r="F13" s="339"/>
      <c r="G13" s="339"/>
      <c r="H13" s="339"/>
      <c r="I13" s="339"/>
    </row>
    <row r="14" spans="1:9" s="160" customFormat="1">
      <c r="A14" s="339"/>
      <c r="B14"/>
      <c r="C14"/>
      <c r="D14"/>
      <c r="E14" s="339"/>
      <c r="F14" s="339"/>
      <c r="G14" s="339"/>
      <c r="H14" s="339"/>
      <c r="I14" s="339"/>
    </row>
    <row r="15" spans="1:9" s="160" customFormat="1">
      <c r="A15" s="339"/>
      <c r="B15"/>
      <c r="C15"/>
      <c r="D15"/>
      <c r="E15" s="339"/>
      <c r="F15" s="339"/>
      <c r="G15" s="339"/>
      <c r="H15" s="339"/>
      <c r="I15" s="339"/>
    </row>
    <row r="16" spans="1:9" s="160" customFormat="1">
      <c r="A16" s="339"/>
      <c r="B16" s="339"/>
      <c r="C16"/>
      <c r="D16" s="339"/>
      <c r="E16" s="339"/>
      <c r="F16" s="339"/>
      <c r="G16" s="339"/>
      <c r="H16" s="339"/>
      <c r="I16" s="339"/>
    </row>
    <row r="17" spans="1:9" s="160" customFormat="1" ht="14">
      <c r="A17" s="102" t="s">
        <v>88</v>
      </c>
      <c r="B17" s="384"/>
      <c r="C17" s="384"/>
      <c r="D17" s="384"/>
      <c r="E17" s="384"/>
      <c r="F17" s="384"/>
      <c r="G17" s="384"/>
      <c r="H17" s="384"/>
      <c r="I17" s="384"/>
    </row>
    <row r="18" spans="1:9" s="161" customFormat="1" ht="14">
      <c r="A18" s="385"/>
      <c r="B18" s="385"/>
      <c r="C18" s="385"/>
      <c r="D18" s="385"/>
      <c r="E18" s="385"/>
      <c r="F18" s="385"/>
      <c r="G18" s="385"/>
      <c r="H18" s="385"/>
      <c r="I18" s="385"/>
    </row>
  </sheetData>
  <printOptions headings="1"/>
  <pageMargins left="0.70866141732283472" right="0.70866141732283472" top="0.74803149606299213" bottom="0.74803149606299213" header="0.31496062992125984" footer="0.31496062992125984"/>
  <pageSetup paperSize="9" scale="77" fitToHeight="0" orientation="landscape" blackAndWhite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90B5D-359C-45AC-A7BD-015C72004A70}">
  <sheetPr codeName="Sheet12">
    <tabColor rgb="FFFFFF99"/>
  </sheetPr>
  <dimension ref="B1:Z27"/>
  <sheetViews>
    <sheetView zoomScale="90" zoomScaleNormal="90" workbookViewId="0">
      <selection activeCell="B6" sqref="B6"/>
    </sheetView>
  </sheetViews>
  <sheetFormatPr defaultColWidth="8.7265625" defaultRowHeight="12.5"/>
  <cols>
    <col min="1" max="1" width="3.08984375" style="108" customWidth="1"/>
    <col min="2" max="2" width="23.81640625" style="108" bestFit="1" customWidth="1"/>
    <col min="3" max="4" width="13.81640625" style="108" bestFit="1" customWidth="1"/>
    <col min="5" max="5" width="13.54296875" style="108" customWidth="1"/>
    <col min="6" max="6" width="8.7265625" style="108"/>
    <col min="7" max="7" width="11" style="108" bestFit="1" customWidth="1"/>
    <col min="8" max="8" width="8.7265625" style="108"/>
    <col min="9" max="9" width="11" style="108" bestFit="1" customWidth="1"/>
    <col min="10" max="10" width="8.7265625" style="108"/>
    <col min="11" max="11" width="11" style="108" bestFit="1" customWidth="1"/>
    <col min="12" max="12" width="8.7265625" style="108"/>
    <col min="13" max="13" width="11" style="108" bestFit="1" customWidth="1"/>
    <col min="14" max="14" width="8.7265625" style="108"/>
    <col min="15" max="15" width="11" style="108" bestFit="1" customWidth="1"/>
    <col min="16" max="16" width="8.7265625" style="108"/>
    <col min="17" max="17" width="11.08984375" style="108" bestFit="1" customWidth="1"/>
    <col min="18" max="18" width="8.7265625" style="108"/>
    <col min="19" max="19" width="11.08984375" style="108" bestFit="1" customWidth="1"/>
    <col min="20" max="20" width="8.7265625" style="108"/>
    <col min="21" max="21" width="11.08984375" style="108" bestFit="1" customWidth="1"/>
    <col min="22" max="22" width="8.7265625" style="108"/>
    <col min="23" max="23" width="11.08984375" style="108" bestFit="1" customWidth="1"/>
    <col min="24" max="24" width="8.7265625" style="108"/>
    <col min="25" max="25" width="11.08984375" style="108" bestFit="1" customWidth="1"/>
    <col min="26" max="16384" width="8.7265625" style="108"/>
  </cols>
  <sheetData>
    <row r="1" spans="2:26" s="415" customFormat="1" ht="18">
      <c r="B1" s="416" t="s">
        <v>264</v>
      </c>
    </row>
    <row r="3" spans="2:26">
      <c r="C3" s="440" t="s">
        <v>100</v>
      </c>
      <c r="D3" s="440"/>
      <c r="E3" s="440"/>
      <c r="F3" s="440"/>
      <c r="G3" s="440"/>
      <c r="H3" s="440"/>
      <c r="I3" s="440" t="s">
        <v>101</v>
      </c>
      <c r="J3" s="440"/>
      <c r="K3" s="440"/>
      <c r="L3" s="440"/>
      <c r="M3" s="440"/>
      <c r="N3" s="440"/>
      <c r="O3" s="440" t="s">
        <v>102</v>
      </c>
      <c r="P3" s="440"/>
      <c r="Q3" s="440"/>
      <c r="R3" s="440"/>
      <c r="S3" s="440"/>
      <c r="T3" s="440"/>
      <c r="U3" s="440" t="s">
        <v>103</v>
      </c>
      <c r="V3" s="440"/>
      <c r="W3" s="440"/>
      <c r="X3" s="440"/>
      <c r="Y3" s="440"/>
      <c r="Z3" s="440"/>
    </row>
    <row r="4" spans="2:26">
      <c r="C4" s="441">
        <v>0.1</v>
      </c>
      <c r="D4" s="441"/>
      <c r="E4" s="441"/>
      <c r="F4" s="441"/>
      <c r="G4" s="441"/>
      <c r="H4" s="441"/>
      <c r="I4" s="441">
        <v>0.15</v>
      </c>
      <c r="J4" s="441"/>
      <c r="K4" s="441"/>
      <c r="L4" s="441"/>
      <c r="M4" s="441"/>
      <c r="N4" s="441"/>
      <c r="O4" s="441">
        <v>0.35</v>
      </c>
      <c r="P4" s="441"/>
      <c r="Q4" s="441"/>
      <c r="R4" s="441"/>
      <c r="S4" s="441"/>
      <c r="T4" s="441"/>
      <c r="U4" s="441">
        <v>0.4</v>
      </c>
      <c r="V4" s="441"/>
      <c r="W4" s="441"/>
      <c r="X4" s="441"/>
      <c r="Y4" s="441"/>
      <c r="Z4" s="441"/>
    </row>
    <row r="5" spans="2:26" ht="28.5" customHeight="1">
      <c r="B5" s="282" t="s">
        <v>0</v>
      </c>
      <c r="C5" s="399" t="s">
        <v>1</v>
      </c>
      <c r="D5" s="399" t="s">
        <v>104</v>
      </c>
      <c r="E5" s="399" t="s">
        <v>2</v>
      </c>
      <c r="F5" s="399" t="s">
        <v>104</v>
      </c>
      <c r="G5" s="399" t="s">
        <v>3</v>
      </c>
      <c r="H5" s="399" t="s">
        <v>104</v>
      </c>
      <c r="I5" s="400" t="s">
        <v>1</v>
      </c>
      <c r="J5" s="400" t="s">
        <v>104</v>
      </c>
      <c r="K5" s="400" t="s">
        <v>2</v>
      </c>
      <c r="L5" s="400" t="s">
        <v>104</v>
      </c>
      <c r="M5" s="400" t="s">
        <v>3</v>
      </c>
      <c r="N5" s="400" t="s">
        <v>104</v>
      </c>
      <c r="O5" s="401" t="s">
        <v>1</v>
      </c>
      <c r="P5" s="401" t="s">
        <v>104</v>
      </c>
      <c r="Q5" s="401" t="s">
        <v>2</v>
      </c>
      <c r="R5" s="401" t="s">
        <v>104</v>
      </c>
      <c r="S5" s="401" t="s">
        <v>3</v>
      </c>
      <c r="T5" s="401" t="s">
        <v>104</v>
      </c>
      <c r="U5" s="402" t="s">
        <v>1</v>
      </c>
      <c r="V5" s="402" t="s">
        <v>104</v>
      </c>
      <c r="W5" s="402" t="s">
        <v>2</v>
      </c>
      <c r="X5" s="402" t="s">
        <v>104</v>
      </c>
      <c r="Y5" s="402" t="s">
        <v>3</v>
      </c>
      <c r="Z5" s="402" t="s">
        <v>104</v>
      </c>
    </row>
    <row r="6" spans="2:26" ht="35.5" customHeight="1">
      <c r="B6" s="398"/>
      <c r="C6" s="282">
        <f>IFERROR(INDEX('Solution Partnerships'!$B$4:$AM$28, MATCH($B6,'Solution Partnerships'!$B$4:$B$28,0),3),)</f>
        <v>0</v>
      </c>
      <c r="D6" s="371">
        <f>IFERROR(INDEX('Solution Partnerships'!$B$4:$AM$28, MATCH($B$6,'Solution Partnerships'!$B$4:$B$28,0),4),)</f>
        <v>0</v>
      </c>
      <c r="E6" s="371">
        <f>IFERROR(INDEX('Solution Partnerships'!$B$4:$AM$28, MATCH($B$6,'Solution Partnerships'!$B$4:$B$28,0),6),)</f>
        <v>0</v>
      </c>
      <c r="F6" s="371">
        <f>IFERROR(INDEX('Solution Partnerships'!$B$4:$AM$28, MATCH($B$6,'Solution Partnerships'!$B$4:$B$28,0),7),)</f>
        <v>0</v>
      </c>
      <c r="G6" s="371">
        <f>IFERROR(INDEX('Solution Partnerships'!$B$4:$AM$28, MATCH($B$6,'Solution Partnerships'!$B$4:$B$28,0),9),)</f>
        <v>0</v>
      </c>
      <c r="H6" s="371">
        <f>IFERROR(INDEX('Solution Partnerships'!$B$4:$AM$28, MATCH($B$6,'Solution Partnerships'!$B$4:$B$28,0),10),)</f>
        <v>0</v>
      </c>
      <c r="I6" s="371">
        <f>IFERROR(INDEX('Solution Partnerships'!$B$4:$AM$28, MATCH($B$6,'Solution Partnerships'!$B$4:$B$28,0),12),)</f>
        <v>0</v>
      </c>
      <c r="J6" s="371">
        <f>IFERROR(INDEX('Solution Partnerships'!$B$4:$AM$28, MATCH($B$6,'Solution Partnerships'!$B$4:$B$28,0),13),)</f>
        <v>0</v>
      </c>
      <c r="K6" s="371">
        <f>IFERROR(INDEX('Solution Partnerships'!$B$4:$AM$28, MATCH($B$6,'Solution Partnerships'!$B$4:$B$28,0),15),)</f>
        <v>0</v>
      </c>
      <c r="L6" s="371">
        <f>IFERROR(INDEX('Solution Partnerships'!$B$4:$AM$28, MATCH($B$6,'Solution Partnerships'!$B$4:$B$28,0),16),)</f>
        <v>0</v>
      </c>
      <c r="M6" s="371">
        <f>IFERROR(INDEX('Solution Partnerships'!$B$4:$AM$28, MATCH($B$6,'Solution Partnerships'!$B$4:$B$28,0),18),)</f>
        <v>0</v>
      </c>
      <c r="N6" s="371">
        <f>IFERROR(INDEX('Solution Partnerships'!$B$4:$AM$28, MATCH($B$6,'Solution Partnerships'!$B$4:$B$28,0),19),)</f>
        <v>0</v>
      </c>
      <c r="O6" s="371">
        <f>IFERROR(INDEX('Solution Partnerships'!$B$4:$AM$28, MATCH($B$6,'Solution Partnerships'!$B$4:$B$28,0),21),)</f>
        <v>0</v>
      </c>
      <c r="P6" s="371">
        <f>IFERROR(INDEX('Solution Partnerships'!$B$4:$AM$28, MATCH($B$6,'Solution Partnerships'!$B$4:$B$28,0),22),)</f>
        <v>0</v>
      </c>
      <c r="Q6" s="371">
        <f>IFERROR(INDEX('Solution Partnerships'!$B$4:$AM$28, MATCH($B$6,'Solution Partnerships'!$B$4:$B$28,0),24),)</f>
        <v>0</v>
      </c>
      <c r="R6" s="371">
        <f>IFERROR(INDEX('Solution Partnerships'!$B$4:$AM$28, MATCH($B$6,'Solution Partnerships'!$B$4:$B$28,0),25),)</f>
        <v>0</v>
      </c>
      <c r="S6" s="371">
        <f>IFERROR(INDEX('Solution Partnerships'!$B$4:$AM$28, MATCH($B$6,'Solution Partnerships'!$B$4:$B$28,0),27),)</f>
        <v>0</v>
      </c>
      <c r="T6" s="371">
        <f>IFERROR(INDEX('Solution Partnerships'!$B$4:$AM$28, MATCH($B$6,'Solution Partnerships'!$B$4:$B$28,0),28),)</f>
        <v>0</v>
      </c>
      <c r="U6" s="371">
        <f>IFERROR(INDEX('Solution Partnerships'!$B$4:$AM$28, MATCH($B$6,'Solution Partnerships'!$B$4:$B$28,0),30),)</f>
        <v>0</v>
      </c>
      <c r="V6" s="371">
        <f>IFERROR(INDEX('Solution Partnerships'!$B$4:$AM$28, MATCH($B$6,'Solution Partnerships'!$B$4:$B$28,0),31),)</f>
        <v>0</v>
      </c>
      <c r="W6" s="371">
        <f>IFERROR(INDEX('Solution Partnerships'!$B$4:$AM$28, MATCH($B$6,'Solution Partnerships'!$B$4:$B$28,0),33),)</f>
        <v>0</v>
      </c>
      <c r="X6" s="371">
        <f>IFERROR(INDEX('Solution Partnerships'!$B$4:$AM$28, MATCH($B$6,'Solution Partnerships'!$B$4:$B$28,0),34),)</f>
        <v>0</v>
      </c>
      <c r="Y6" s="371">
        <f>IFERROR(INDEX('Solution Partnerships'!$B$4:$AM$28, MATCH($B$6,'Solution Partnerships'!$B$4:$B$28,0),36),)</f>
        <v>0</v>
      </c>
      <c r="Z6" s="371">
        <f>IFERROR(INDEX('Solution Partnerships'!$B$4:$AM$28, MATCH($B$6,'Solution Partnerships'!$B$4:$B$28,0),37),)</f>
        <v>0</v>
      </c>
    </row>
    <row r="8" spans="2:26" ht="19.5" customHeight="1">
      <c r="B8" s="373" t="s">
        <v>106</v>
      </c>
      <c r="C8" s="394">
        <f>COUNTIF(C6:H6,"*")</f>
        <v>0</v>
      </c>
    </row>
    <row r="10" spans="2:26" s="429" customFormat="1" ht="13">
      <c r="B10" s="429" t="s">
        <v>266</v>
      </c>
    </row>
    <row r="11" spans="2:26">
      <c r="C11" s="411" t="s">
        <v>261</v>
      </c>
      <c r="D11" s="411" t="s">
        <v>262</v>
      </c>
      <c r="E11" s="411" t="s">
        <v>263</v>
      </c>
    </row>
    <row r="12" spans="2:26" ht="35.5" customHeight="1">
      <c r="B12" s="398">
        <f>B6</f>
        <v>0</v>
      </c>
      <c r="C12" s="282" t="e">
        <f>INDEX('Unspent Allowance'!$B$2:$K$26,MATCH(InputB!$B$12,'Unspent Allowance'!$B$2:$B$26,0),MATCH(InputB!C$11,'Unspent Allowance'!$B$2:$K$2,0))</f>
        <v>#N/A</v>
      </c>
      <c r="D12" s="282" t="e">
        <f>INDEX('Unspent Allowance'!$B$2:$K$26,MATCH(InputB!$B$12,'Unspent Allowance'!$B$2:$B$26,0),MATCH(InputB!D$11,'Unspent Allowance'!$B$2:$K$2,0))</f>
        <v>#N/A</v>
      </c>
      <c r="E12" s="282" t="e">
        <f>INDEX('Unspent Allowance'!$B$2:$K$26,MATCH(InputB!$B$12,'Unspent Allowance'!$B$2:$B$26,0),MATCH(InputB!E$11,'Unspent Allowance'!$B$2:$K$2,0))</f>
        <v>#N/A</v>
      </c>
    </row>
    <row r="16" spans="2:26" s="415" customFormat="1" ht="18">
      <c r="B16" s="416" t="s">
        <v>265</v>
      </c>
    </row>
    <row r="18" spans="2:26">
      <c r="C18" s="440" t="s">
        <v>100</v>
      </c>
      <c r="D18" s="440"/>
      <c r="E18" s="440"/>
      <c r="F18" s="440"/>
      <c r="G18" s="440"/>
      <c r="H18" s="440"/>
      <c r="I18" s="440" t="s">
        <v>101</v>
      </c>
      <c r="J18" s="440"/>
      <c r="K18" s="440"/>
      <c r="L18" s="440"/>
      <c r="M18" s="440"/>
      <c r="N18" s="440"/>
      <c r="O18" s="440" t="s">
        <v>102</v>
      </c>
      <c r="P18" s="440"/>
      <c r="Q18" s="440"/>
      <c r="R18" s="440"/>
      <c r="S18" s="440"/>
      <c r="T18" s="440"/>
      <c r="U18" s="440" t="s">
        <v>103</v>
      </c>
      <c r="V18" s="440"/>
      <c r="W18" s="440"/>
      <c r="X18" s="440"/>
      <c r="Y18" s="440"/>
      <c r="Z18" s="440"/>
    </row>
    <row r="19" spans="2:26">
      <c r="C19" s="441">
        <v>0.1</v>
      </c>
      <c r="D19" s="441"/>
      <c r="E19" s="441"/>
      <c r="F19" s="441"/>
      <c r="G19" s="441"/>
      <c r="H19" s="441"/>
      <c r="I19" s="441">
        <v>0.15</v>
      </c>
      <c r="J19" s="441"/>
      <c r="K19" s="441"/>
      <c r="L19" s="441"/>
      <c r="M19" s="441"/>
      <c r="N19" s="441"/>
      <c r="O19" s="441">
        <v>0.35</v>
      </c>
      <c r="P19" s="441"/>
      <c r="Q19" s="441"/>
      <c r="R19" s="441"/>
      <c r="S19" s="441"/>
      <c r="T19" s="441"/>
      <c r="U19" s="441">
        <v>0.4</v>
      </c>
      <c r="V19" s="441"/>
      <c r="W19" s="441"/>
      <c r="X19" s="441"/>
      <c r="Y19" s="441"/>
      <c r="Z19" s="441"/>
    </row>
    <row r="20" spans="2:26" ht="28.5" customHeight="1">
      <c r="B20" s="282" t="s">
        <v>0</v>
      </c>
      <c r="C20" s="399" t="s">
        <v>1</v>
      </c>
      <c r="D20" s="399" t="s">
        <v>104</v>
      </c>
      <c r="E20" s="399" t="s">
        <v>2</v>
      </c>
      <c r="F20" s="399" t="s">
        <v>104</v>
      </c>
      <c r="G20" s="399" t="s">
        <v>3</v>
      </c>
      <c r="H20" s="399" t="s">
        <v>104</v>
      </c>
      <c r="I20" s="400" t="s">
        <v>1</v>
      </c>
      <c r="J20" s="400" t="s">
        <v>104</v>
      </c>
      <c r="K20" s="400" t="s">
        <v>2</v>
      </c>
      <c r="L20" s="400" t="s">
        <v>104</v>
      </c>
      <c r="M20" s="400" t="s">
        <v>3</v>
      </c>
      <c r="N20" s="400" t="s">
        <v>104</v>
      </c>
      <c r="O20" s="401" t="s">
        <v>1</v>
      </c>
      <c r="P20" s="401" t="s">
        <v>104</v>
      </c>
      <c r="Q20" s="401" t="s">
        <v>2</v>
      </c>
      <c r="R20" s="401" t="s">
        <v>104</v>
      </c>
      <c r="S20" s="401" t="s">
        <v>3</v>
      </c>
      <c r="T20" s="401" t="s">
        <v>104</v>
      </c>
      <c r="U20" s="402" t="s">
        <v>1</v>
      </c>
      <c r="V20" s="402" t="s">
        <v>104</v>
      </c>
      <c r="W20" s="402" t="s">
        <v>2</v>
      </c>
      <c r="X20" s="402" t="s">
        <v>104</v>
      </c>
      <c r="Y20" s="402" t="s">
        <v>3</v>
      </c>
      <c r="Z20" s="402" t="s">
        <v>104</v>
      </c>
    </row>
    <row r="21" spans="2:26" ht="35.5" customHeight="1">
      <c r="B21" s="398"/>
      <c r="C21" s="282">
        <f>IFERROR(INDEX('Solution Partnerships'!$B$4:$AM$28, MATCH($B$21,'Solution Partnerships'!$B$4:$B$28,0),3),)</f>
        <v>0</v>
      </c>
      <c r="D21" s="371">
        <f>IFERROR(INDEX('Solution Partnerships'!$B$4:$AM$28, MATCH($B$21,'Solution Partnerships'!$B$4:$B$28,0),4),)</f>
        <v>0</v>
      </c>
      <c r="E21" s="371">
        <f>IFERROR(INDEX('Solution Partnerships'!$B$4:$AM$28, MATCH($B$21,'Solution Partnerships'!$B$4:$B$28,0),6),)</f>
        <v>0</v>
      </c>
      <c r="F21" s="371">
        <f>IFERROR(INDEX('Solution Partnerships'!$B$4:$AM$28, MATCH($B$21,'Solution Partnerships'!$B$4:$B$28,0),7),)</f>
        <v>0</v>
      </c>
      <c r="G21" s="371">
        <f>IFERROR(INDEX('Solution Partnerships'!$B$4:$AM$28, MATCH($B$21,'Solution Partnerships'!$B$4:$B$28,0),9),)</f>
        <v>0</v>
      </c>
      <c r="H21" s="371">
        <f>IFERROR(INDEX('Solution Partnerships'!$B$4:$AM$28, MATCH($B$21,'Solution Partnerships'!$B$4:$B$28,0),10),)</f>
        <v>0</v>
      </c>
      <c r="I21" s="371">
        <f>IFERROR(INDEX('Solution Partnerships'!$B$4:$AM$28, MATCH($B$21,'Solution Partnerships'!$B$4:$B$28,0),12),)</f>
        <v>0</v>
      </c>
      <c r="J21" s="371">
        <f>IFERROR(INDEX('Solution Partnerships'!$B$4:$AM$28, MATCH($B$21,'Solution Partnerships'!$B$4:$B$28,0),13),)</f>
        <v>0</v>
      </c>
      <c r="K21" s="371">
        <f>IFERROR(INDEX('Solution Partnerships'!$B$4:$AM$28, MATCH($B$21,'Solution Partnerships'!$B$4:$B$28,0),15),)</f>
        <v>0</v>
      </c>
      <c r="L21" s="371">
        <f>IFERROR(INDEX('Solution Partnerships'!$B$4:$AM$28, MATCH($B$21,'Solution Partnerships'!$B$4:$B$28,0),16),)</f>
        <v>0</v>
      </c>
      <c r="M21" s="371">
        <f>IFERROR(INDEX('Solution Partnerships'!$B$4:$AM$28, MATCH($B$21,'Solution Partnerships'!$B$4:$B$28,0),18),)</f>
        <v>0</v>
      </c>
      <c r="N21" s="371">
        <f>IFERROR(INDEX('Solution Partnerships'!$B$4:$AM$28, MATCH($B$21,'Solution Partnerships'!$B$4:$B$28,0),19),)</f>
        <v>0</v>
      </c>
      <c r="O21" s="371">
        <f>IFERROR(INDEX('Solution Partnerships'!$B$4:$AM$28, MATCH($B$21,'Solution Partnerships'!$B$4:$B$28,0),21),)</f>
        <v>0</v>
      </c>
      <c r="P21" s="371">
        <f>IFERROR(INDEX('Solution Partnerships'!$B$4:$AM$28, MATCH($B$21,'Solution Partnerships'!$B$4:$B$28,0),22),)</f>
        <v>0</v>
      </c>
      <c r="Q21" s="371">
        <f>IFERROR(INDEX('Solution Partnerships'!$B$4:$AM$28, MATCH($B$21,'Solution Partnerships'!$B$4:$B$28,0),24),)</f>
        <v>0</v>
      </c>
      <c r="R21" s="371">
        <f>IFERROR(INDEX('Solution Partnerships'!$B$4:$AM$28, MATCH($B$21,'Solution Partnerships'!$B$4:$B$28,0),25),)</f>
        <v>0</v>
      </c>
      <c r="S21" s="371">
        <f>IFERROR(INDEX('Solution Partnerships'!$B$4:$AM$28, MATCH($B$21,'Solution Partnerships'!$B$4:$B$28,0),27),)</f>
        <v>0</v>
      </c>
      <c r="T21" s="371">
        <f>IFERROR(INDEX('Solution Partnerships'!$B$4:$AM$28, MATCH($B$21,'Solution Partnerships'!$B$4:$B$28,0),28),)</f>
        <v>0</v>
      </c>
      <c r="U21" s="371">
        <f>IFERROR(INDEX('Solution Partnerships'!$B$4:$AM$28, MATCH($B$21,'Solution Partnerships'!$B$4:$B$28,0),30),)</f>
        <v>0</v>
      </c>
      <c r="V21" s="371">
        <f>IFERROR(INDEX('Solution Partnerships'!$B$4:$AM$28, MATCH($B$21,'Solution Partnerships'!$B$4:$B$28,0),31),)</f>
        <v>0</v>
      </c>
      <c r="W21" s="371">
        <f>IFERROR(INDEX('Solution Partnerships'!$B$4:$AM$28, MATCH($B$21,'Solution Partnerships'!$B$4:$B$28,0),33),)</f>
        <v>0</v>
      </c>
      <c r="X21" s="371">
        <f>IFERROR(INDEX('Solution Partnerships'!$B$4:$AM$28, MATCH($B$21,'Solution Partnerships'!$B$4:$B$28,0),34),)</f>
        <v>0</v>
      </c>
      <c r="Y21" s="371">
        <f>IFERROR(INDEX('Solution Partnerships'!$B$4:$AM$28, MATCH($B$21,'Solution Partnerships'!$B$4:$B$28,0),36),)</f>
        <v>0</v>
      </c>
      <c r="Z21" s="371">
        <f>IFERROR(INDEX('Solution Partnerships'!$B$4:$AM$28, MATCH($B$21,'Solution Partnerships'!$B$4:$B$28,0),37),)</f>
        <v>0</v>
      </c>
    </row>
    <row r="23" spans="2:26" ht="19.5" customHeight="1">
      <c r="B23" s="373" t="s">
        <v>106</v>
      </c>
      <c r="C23" s="394">
        <f>COUNTIF(C21:H21,"*")</f>
        <v>0</v>
      </c>
    </row>
    <row r="25" spans="2:26" s="429" customFormat="1" ht="13">
      <c r="B25" s="429" t="s">
        <v>266</v>
      </c>
    </row>
    <row r="26" spans="2:26">
      <c r="C26" s="411" t="s">
        <v>261</v>
      </c>
      <c r="D26" s="411" t="s">
        <v>262</v>
      </c>
      <c r="E26" s="411" t="s">
        <v>263</v>
      </c>
    </row>
    <row r="27" spans="2:26" ht="35.5" customHeight="1">
      <c r="B27" s="398">
        <f>B21</f>
        <v>0</v>
      </c>
      <c r="C27" s="282" t="e">
        <f>INDEX('Unspent Allowance'!$B$2:$K$26,MATCH(InputB!$B$27,'Unspent Allowance'!$B$2:$B$26,0),MATCH(InputB!C$26,'Unspent Allowance'!$B$2:$K$2,0))</f>
        <v>#N/A</v>
      </c>
      <c r="D27" s="282" t="e">
        <f>INDEX('Unspent Allowance'!$B$2:$K$26,MATCH(InputB!$B$27,'Unspent Allowance'!$B$2:$B$26,0),MATCH(InputB!D$26,'Unspent Allowance'!$B$2:$K$2,0))</f>
        <v>#N/A</v>
      </c>
      <c r="E27" s="282" t="e">
        <f>INDEX('Unspent Allowance'!$B$2:$K$26,MATCH(InputB!$B$27,'Unspent Allowance'!$B$2:$B$26,0),MATCH(InputB!E$26,'Unspent Allowance'!$B$2:$K$2,0))</f>
        <v>#N/A</v>
      </c>
    </row>
  </sheetData>
  <mergeCells count="16">
    <mergeCell ref="C3:H3"/>
    <mergeCell ref="I3:N3"/>
    <mergeCell ref="O3:T3"/>
    <mergeCell ref="U3:Z3"/>
    <mergeCell ref="C4:H4"/>
    <mergeCell ref="I4:N4"/>
    <mergeCell ref="O4:T4"/>
    <mergeCell ref="U4:Z4"/>
    <mergeCell ref="C18:H18"/>
    <mergeCell ref="I18:N18"/>
    <mergeCell ref="O18:T18"/>
    <mergeCell ref="U18:Z18"/>
    <mergeCell ref="C19:H19"/>
    <mergeCell ref="I19:N19"/>
    <mergeCell ref="O19:T19"/>
    <mergeCell ref="U19:Z19"/>
  </mergeCells>
  <phoneticPr fontId="65" type="noConversion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24D22FF-59CC-4349-9B60-BD07E8DDB053}">
          <x14:formula1>
            <xm:f>'Solution Partnerships'!$B$5:$B$28</xm:f>
          </x14:formula1>
          <xm:sqref>B6 B21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>
    <tabColor rgb="FFFFFF99"/>
    <pageSetUpPr fitToPage="1"/>
  </sheetPr>
  <dimension ref="A1:V290"/>
  <sheetViews>
    <sheetView showGridLines="0" tabSelected="1" zoomScale="90" zoomScaleNormal="90" workbookViewId="0">
      <pane xSplit="9" ySplit="5" topLeftCell="J65" activePane="bottomRight" state="frozen"/>
      <selection pane="topRight"/>
      <selection pane="bottomLeft"/>
      <selection pane="bottomRight" activeCell="P90" sqref="P90"/>
    </sheetView>
  </sheetViews>
  <sheetFormatPr defaultColWidth="4.81640625" defaultRowHeight="14.5" zeroHeight="1"/>
  <cols>
    <col min="1" max="1" width="7.7265625" style="104" customWidth="1"/>
    <col min="2" max="4" width="1.08984375" style="104" customWidth="1"/>
    <col min="5" max="5" width="119.26953125" style="104" bestFit="1" customWidth="1"/>
    <col min="6" max="6" width="14.26953125" style="104" bestFit="1" customWidth="1"/>
    <col min="7" max="8" width="11.08984375" style="104" customWidth="1"/>
    <col min="9" max="9" width="11.6328125" style="104" customWidth="1"/>
    <col min="10" max="18" width="11.81640625" style="104" customWidth="1"/>
    <col min="19" max="20" width="12.6328125" customWidth="1"/>
    <col min="21" max="22" width="11.6328125" customWidth="1"/>
    <col min="23" max="16023" width="0" hidden="1" customWidth="1"/>
    <col min="16024" max="16382" width="4.81640625" customWidth="1"/>
    <col min="16384" max="16384" width="0" hidden="1" customWidth="1"/>
  </cols>
  <sheetData>
    <row r="1" spans="1:22" ht="25">
      <c r="A1" s="62" t="str">
        <f ca="1" xml:space="preserve"> RIGHT(CELL("filename", A1), LEN(CELL("filename", A1)) - SEARCH("]", CELL("filename", A1)))</f>
        <v>InputsR</v>
      </c>
      <c r="B1" s="63"/>
      <c r="C1" s="64"/>
      <c r="D1" s="63"/>
      <c r="E1" s="65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</row>
    <row r="2" spans="1:22" s="105" customFormat="1" ht="13">
      <c r="A2" s="104"/>
      <c r="B2" s="104"/>
      <c r="C2" s="104"/>
      <c r="D2" s="104"/>
      <c r="E2" s="108" t="str">
        <f xml:space="preserve"> Time!E$2</f>
        <v>Model Period Ending</v>
      </c>
      <c r="F2" s="108"/>
      <c r="G2" s="108"/>
      <c r="H2" s="108"/>
      <c r="I2" s="108">
        <f xml:space="preserve"> Time!I$2</f>
        <v>0</v>
      </c>
      <c r="J2" s="137">
        <f xml:space="preserve"> Time!J$21</f>
        <v>42825</v>
      </c>
      <c r="K2" s="137">
        <f xml:space="preserve"> Time!K$21</f>
        <v>43190</v>
      </c>
      <c r="L2" s="137">
        <f xml:space="preserve"> Time!L$21</f>
        <v>43555</v>
      </c>
      <c r="M2" s="137">
        <f xml:space="preserve"> Time!M$21</f>
        <v>43921</v>
      </c>
      <c r="N2" s="137">
        <f xml:space="preserve"> Time!N$21</f>
        <v>44286</v>
      </c>
      <c r="O2" s="137">
        <f xml:space="preserve"> Time!O$21</f>
        <v>44651</v>
      </c>
      <c r="P2" s="137">
        <f xml:space="preserve"> Time!P$21</f>
        <v>45016</v>
      </c>
      <c r="Q2" s="137">
        <f xml:space="preserve"> Time!Q$21</f>
        <v>45382</v>
      </c>
      <c r="R2" s="137">
        <f xml:space="preserve"> Time!R$21</f>
        <v>45747</v>
      </c>
      <c r="S2" s="137">
        <f xml:space="preserve"> Time!S$21</f>
        <v>46112</v>
      </c>
      <c r="T2" s="137">
        <f xml:space="preserve"> Time!T$21</f>
        <v>46477</v>
      </c>
      <c r="U2" s="137">
        <f xml:space="preserve"> Time!U$21</f>
        <v>46843</v>
      </c>
      <c r="V2" s="137">
        <f xml:space="preserve"> Time!V$21</f>
        <v>47208</v>
      </c>
    </row>
    <row r="3" spans="1:22" s="105" customFormat="1" ht="12.5">
      <c r="A3" s="104"/>
      <c r="B3" s="104"/>
      <c r="C3" s="104"/>
      <c r="D3" s="104"/>
      <c r="E3" s="108" t="str">
        <f xml:space="preserve"> Time!E$3</f>
        <v>Pre Forecast vs Forecast</v>
      </c>
      <c r="F3" s="108"/>
      <c r="G3" s="108"/>
      <c r="H3" s="108"/>
      <c r="I3" s="108">
        <f xml:space="preserve"> Time!I$3</f>
        <v>0</v>
      </c>
      <c r="J3" s="108" t="str">
        <f xml:space="preserve"> Time!J$55</f>
        <v>Pre Fcst</v>
      </c>
      <c r="K3" s="108" t="str">
        <f xml:space="preserve"> Time!K$55</f>
        <v>Pre Fcst</v>
      </c>
      <c r="L3" s="108" t="str">
        <f xml:space="preserve"> Time!L$55</f>
        <v>Pre Fcst</v>
      </c>
      <c r="M3" s="108" t="str">
        <f xml:space="preserve"> Time!M$55</f>
        <v>Pre Fcst</v>
      </c>
      <c r="N3" s="108" t="str">
        <f xml:space="preserve"> Time!N$55</f>
        <v>Forecast</v>
      </c>
      <c r="O3" s="108" t="str">
        <f xml:space="preserve"> Time!O$55</f>
        <v>Forecast</v>
      </c>
      <c r="P3" s="108" t="str">
        <f xml:space="preserve"> Time!P$55</f>
        <v>Forecast</v>
      </c>
      <c r="Q3" s="108" t="str">
        <f xml:space="preserve"> Time!Q$55</f>
        <v>Forecast</v>
      </c>
      <c r="R3" s="108" t="str">
        <f xml:space="preserve"> Time!R$55</f>
        <v>Forecast</v>
      </c>
      <c r="S3" s="108" t="str">
        <f xml:space="preserve"> Time!S$55</f>
        <v>Post-Fcst</v>
      </c>
      <c r="T3" s="108" t="str">
        <f xml:space="preserve"> Time!T$55</f>
        <v>Post-Fcst</v>
      </c>
      <c r="U3" s="108" t="str">
        <f xml:space="preserve"> Time!U$55</f>
        <v>Post-Fcst</v>
      </c>
      <c r="V3" s="108" t="str">
        <f xml:space="preserve"> Time!V$55</f>
        <v>Post-Fcst</v>
      </c>
    </row>
    <row r="4" spans="1:22" s="107" customFormat="1" ht="13">
      <c r="A4" s="106"/>
      <c r="B4" s="106"/>
      <c r="C4" s="106"/>
      <c r="D4" s="106"/>
      <c r="E4" s="108" t="str">
        <f xml:space="preserve"> Time!E$4</f>
        <v>Financial Year Ending</v>
      </c>
      <c r="F4" s="108"/>
      <c r="G4" s="108"/>
      <c r="H4" s="108"/>
      <c r="I4" s="108">
        <f xml:space="preserve"> Time!I$4</f>
        <v>0</v>
      </c>
      <c r="J4" s="109">
        <f xml:space="preserve"> Time!J$29</f>
        <v>2017</v>
      </c>
      <c r="K4" s="109">
        <f xml:space="preserve"> Time!K$29</f>
        <v>2018</v>
      </c>
      <c r="L4" s="109">
        <f xml:space="preserve"> Time!L$29</f>
        <v>2019</v>
      </c>
      <c r="M4" s="109">
        <f xml:space="preserve"> Time!M$29</f>
        <v>2020</v>
      </c>
      <c r="N4" s="109">
        <f xml:space="preserve"> Time!N$29</f>
        <v>2021</v>
      </c>
      <c r="O4" s="109">
        <f xml:space="preserve"> Time!O$29</f>
        <v>2022</v>
      </c>
      <c r="P4" s="109">
        <f xml:space="preserve"> Time!P$29</f>
        <v>2023</v>
      </c>
      <c r="Q4" s="109">
        <f xml:space="preserve"> Time!Q$29</f>
        <v>2024</v>
      </c>
      <c r="R4" s="109">
        <f xml:space="preserve"> Time!R$29</f>
        <v>2025</v>
      </c>
      <c r="S4" s="109">
        <f xml:space="preserve"> Time!S$29</f>
        <v>2026</v>
      </c>
      <c r="T4" s="109">
        <f xml:space="preserve"> Time!T$29</f>
        <v>2027</v>
      </c>
      <c r="U4" s="109">
        <f xml:space="preserve"> Time!U$29</f>
        <v>2028</v>
      </c>
      <c r="V4" s="109">
        <f xml:space="preserve"> Time!V$29</f>
        <v>2029</v>
      </c>
    </row>
    <row r="5" spans="1:22" s="105" customFormat="1" ht="13">
      <c r="A5" s="104"/>
      <c r="B5" s="104"/>
      <c r="C5" s="104"/>
      <c r="D5" s="104"/>
      <c r="E5" s="108" t="str">
        <f xml:space="preserve"> Time!E$5</f>
        <v>Model column counter</v>
      </c>
      <c r="F5" s="14" t="s">
        <v>145</v>
      </c>
      <c r="G5" s="1" t="s">
        <v>146</v>
      </c>
      <c r="H5" s="14" t="s">
        <v>147</v>
      </c>
      <c r="I5" s="104"/>
      <c r="J5" s="108">
        <f xml:space="preserve"> Time!J$8</f>
        <v>1</v>
      </c>
      <c r="K5" s="108">
        <f xml:space="preserve"> Time!K$8</f>
        <v>2</v>
      </c>
      <c r="L5" s="108">
        <f xml:space="preserve"> Time!L$8</f>
        <v>3</v>
      </c>
      <c r="M5" s="108">
        <f xml:space="preserve"> Time!M$8</f>
        <v>4</v>
      </c>
      <c r="N5" s="108">
        <f xml:space="preserve"> Time!N$8</f>
        <v>5</v>
      </c>
      <c r="O5" s="108">
        <f xml:space="preserve"> Time!O$8</f>
        <v>6</v>
      </c>
      <c r="P5" s="108">
        <f xml:space="preserve"> Time!P$8</f>
        <v>7</v>
      </c>
      <c r="Q5" s="108">
        <f xml:space="preserve"> Time!Q$8</f>
        <v>8</v>
      </c>
      <c r="R5" s="108">
        <f xml:space="preserve"> Time!R$8</f>
        <v>9</v>
      </c>
      <c r="S5" s="108">
        <f xml:space="preserve"> Time!S$8</f>
        <v>10</v>
      </c>
      <c r="T5" s="108">
        <f xml:space="preserve"> Time!T$8</f>
        <v>11</v>
      </c>
      <c r="U5" s="108">
        <f xml:space="preserve"> Time!U$8</f>
        <v>12</v>
      </c>
      <c r="V5" s="108">
        <f xml:space="preserve"> Time!V$8</f>
        <v>13</v>
      </c>
    </row>
    <row r="6" spans="1:22" s="124" customFormat="1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/>
      <c r="T6"/>
      <c r="U6"/>
    </row>
    <row r="7" spans="1:22" s="108" customFormat="1" ht="13">
      <c r="A7" s="141" t="s">
        <v>148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</row>
    <row r="8" spans="1:22" s="108" customFormat="1">
      <c r="S8"/>
      <c r="T8"/>
      <c r="U8"/>
    </row>
    <row r="9" spans="1:22" s="108" customFormat="1" ht="12.5">
      <c r="E9" s="108" t="s">
        <v>149</v>
      </c>
      <c r="G9" s="108" t="s">
        <v>104</v>
      </c>
      <c r="H9" s="163">
        <f xml:space="preserve"> SUM( N9:V9 )</f>
        <v>1</v>
      </c>
      <c r="N9" s="207"/>
      <c r="O9" s="207">
        <v>0.1</v>
      </c>
      <c r="P9" s="207">
        <v>0.15</v>
      </c>
      <c r="Q9" s="207">
        <v>0.35</v>
      </c>
      <c r="R9" s="235">
        <v>0.4</v>
      </c>
      <c r="S9" s="237"/>
      <c r="T9" s="235"/>
      <c r="U9" s="235"/>
      <c r="V9" s="235"/>
    </row>
    <row r="10" spans="1:22" s="108" customFormat="1">
      <c r="H10" s="165"/>
      <c r="S10"/>
      <c r="T10"/>
      <c r="U10"/>
    </row>
    <row r="11" spans="1:22" s="108" customFormat="1">
      <c r="E11" s="108" t="s">
        <v>150</v>
      </c>
      <c r="F11" s="207">
        <v>0.5</v>
      </c>
      <c r="G11" s="108" t="s">
        <v>104</v>
      </c>
      <c r="H11" s="165"/>
      <c r="S11"/>
      <c r="T11"/>
      <c r="U11"/>
    </row>
    <row r="12" spans="1:22" s="108" customFormat="1">
      <c r="F12" s="110"/>
      <c r="S12"/>
      <c r="T12"/>
      <c r="U12"/>
    </row>
    <row r="13" spans="1:22" s="108" customFormat="1">
      <c r="E13" s="108" t="s">
        <v>151</v>
      </c>
      <c r="F13" s="207">
        <v>0.6</v>
      </c>
      <c r="G13" s="108" t="s">
        <v>104</v>
      </c>
      <c r="S13"/>
      <c r="T13"/>
      <c r="U13"/>
    </row>
    <row r="14" spans="1:22" s="202" customFormat="1">
      <c r="A14" s="339"/>
      <c r="B14" s="339"/>
      <c r="C14" s="339"/>
      <c r="D14" s="339"/>
      <c r="E14" s="339"/>
      <c r="F14" s="386"/>
      <c r="G14" s="339"/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S14"/>
      <c r="T14"/>
      <c r="U14"/>
      <c r="V14" s="339"/>
    </row>
    <row r="15" spans="1:22" s="108" customFormat="1">
      <c r="E15" s="108" t="s">
        <v>152</v>
      </c>
      <c r="F15" s="207">
        <v>2.92E-2</v>
      </c>
      <c r="G15" s="108" t="s">
        <v>104</v>
      </c>
      <c r="H15" s="104"/>
      <c r="S15"/>
      <c r="T15"/>
      <c r="U15"/>
    </row>
    <row r="16" spans="1:22" s="108" customFormat="1">
      <c r="E16" s="108" t="s">
        <v>153</v>
      </c>
      <c r="F16" s="207">
        <v>3.1199999999999999E-2</v>
      </c>
      <c r="G16" s="108" t="s">
        <v>104</v>
      </c>
      <c r="H16" s="104"/>
      <c r="S16"/>
      <c r="T16"/>
      <c r="U16"/>
    </row>
    <row r="17" spans="1:22" s="108" customFormat="1">
      <c r="F17" s="165"/>
      <c r="H17" s="104"/>
      <c r="S17"/>
      <c r="T17"/>
      <c r="U17"/>
    </row>
    <row r="18" spans="1:22" s="108" customFormat="1">
      <c r="F18" s="110"/>
      <c r="H18" s="104"/>
      <c r="S18"/>
      <c r="T18"/>
      <c r="U18"/>
    </row>
    <row r="19" spans="1:22" s="108" customFormat="1" ht="12.5">
      <c r="E19" s="133" t="s">
        <v>154</v>
      </c>
      <c r="F19" s="110"/>
    </row>
    <row r="20" spans="1:22" s="108" customFormat="1" ht="12.5">
      <c r="E20" s="133" t="s">
        <v>155</v>
      </c>
      <c r="F20" s="110"/>
    </row>
    <row r="21" spans="1:22" s="108" customFormat="1" ht="12.5">
      <c r="F21" s="110"/>
    </row>
    <row r="22" spans="1:22" s="108" customFormat="1" ht="13">
      <c r="A22" s="224">
        <f>InputB!B6</f>
        <v>0</v>
      </c>
      <c r="B22" s="224"/>
      <c r="C22" s="224"/>
      <c r="D22" s="224"/>
      <c r="E22" s="224"/>
      <c r="F22" s="236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</row>
    <row r="23" spans="1:22" s="108" customFormat="1" ht="12.5">
      <c r="F23" s="110"/>
    </row>
    <row r="24" spans="1:22" s="108" customFormat="1" ht="13">
      <c r="D24" s="162" t="s">
        <v>156</v>
      </c>
      <c r="F24" s="110"/>
    </row>
    <row r="25" spans="1:22" s="108" customFormat="1" ht="12.5">
      <c r="F25" s="110"/>
    </row>
    <row r="26" spans="1:22" s="108" customFormat="1" ht="13">
      <c r="D26" s="162"/>
      <c r="E26" s="108" t="s">
        <v>157</v>
      </c>
      <c r="F26" s="335" t="s">
        <v>110</v>
      </c>
      <c r="G26" s="108" t="s">
        <v>1</v>
      </c>
    </row>
    <row r="27" spans="1:22" s="108" customFormat="1" ht="12.5">
      <c r="F27" s="335" t="s">
        <v>109</v>
      </c>
      <c r="G27" s="108" t="s">
        <v>2</v>
      </c>
    </row>
    <row r="28" spans="1:22" s="108" customFormat="1" ht="12.5">
      <c r="F28" s="335"/>
      <c r="G28" s="108" t="s">
        <v>3</v>
      </c>
    </row>
    <row r="29" spans="1:2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</row>
    <row r="30" spans="1:22" s="202" customFormat="1" ht="14">
      <c r="A30" s="339"/>
      <c r="B30" s="339"/>
      <c r="C30" s="339"/>
      <c r="D30" s="339"/>
      <c r="E30" s="108" t="str">
        <f>"Gate "&amp;TEXT( MID( $A$22, 1, 100 ), 1 )&amp; " has progessed upto"</f>
        <v>Gate 1 has progessed upto</v>
      </c>
      <c r="F30" s="209">
        <v>3</v>
      </c>
      <c r="G30" s="339" t="s">
        <v>158</v>
      </c>
      <c r="H30" s="339"/>
      <c r="I30" s="339"/>
      <c r="J30" s="339"/>
      <c r="K30" s="339"/>
      <c r="L30" s="339"/>
      <c r="M30" s="339"/>
      <c r="N30" s="339"/>
      <c r="O30" s="339"/>
      <c r="P30" s="339"/>
      <c r="Q30" s="339"/>
      <c r="R30" s="339"/>
      <c r="S30" s="339"/>
      <c r="T30" s="339"/>
      <c r="U30" s="339"/>
      <c r="V30" s="339"/>
    </row>
    <row r="31" spans="1:22">
      <c r="A31"/>
      <c r="B31"/>
      <c r="C31"/>
      <c r="D31"/>
      <c r="E31" s="108" t="s">
        <v>159</v>
      </c>
      <c r="F31" s="336" t="str">
        <f>IF(OR(F30=1, F30=2),"Yes","No")</f>
        <v>No</v>
      </c>
      <c r="G31"/>
      <c r="H31"/>
      <c r="I31"/>
      <c r="J31"/>
      <c r="K31"/>
      <c r="L31"/>
      <c r="M31"/>
      <c r="N31"/>
      <c r="O31"/>
      <c r="P31"/>
      <c r="Q31"/>
      <c r="R31"/>
    </row>
    <row r="32" spans="1:2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4:7" customFormat="1"/>
    <row r="34" spans="4:7" s="202" customFormat="1" ht="14">
      <c r="D34" s="339"/>
      <c r="E34" s="108" t="str">
        <f xml:space="preserve"> TEXT( F26,1 ) &amp; " cumulative percentage of allocated spend given gate reached for " &amp; TEXT( MID( $A$22, 1, 100 ), 1 )</f>
        <v>TMS cumulative percentage of allocated spend given gate reached for 1</v>
      </c>
      <c r="F34" s="337">
        <v>0.6</v>
      </c>
      <c r="G34" s="108" t="s">
        <v>104</v>
      </c>
    </row>
    <row r="35" spans="4:7" s="202" customFormat="1" ht="14">
      <c r="D35" s="339"/>
      <c r="E35" s="108" t="str">
        <f>IF(ISBLANK(F27),"",TEXT( F27,1 ) &amp; " cumulative percentage of allocated spend given gate reached for " &amp; TEXT( MID( $A$22, 1, 100 ), 1 ))</f>
        <v>AFW cumulative percentage of allocated spend given gate reached for 1</v>
      </c>
      <c r="F35" s="370"/>
      <c r="G35" s="108" t="s">
        <v>104</v>
      </c>
    </row>
    <row r="36" spans="4:7" s="202" customFormat="1" ht="14">
      <c r="D36" s="339"/>
      <c r="E36" s="108" t="str">
        <f>IF(ISBLANK(F28),"",TEXT( F28,1 ) &amp; " cumulative percentage of allocated spend given gate reached for " &amp; TEXT( MID( $A$22, 1, 100 ), 1 ))</f>
        <v/>
      </c>
      <c r="F36" s="337"/>
      <c r="G36" s="108" t="str">
        <f>IF(ISBLANK(F28),"","%")</f>
        <v/>
      </c>
    </row>
    <row r="37" spans="4:7" s="202" customFormat="1" ht="14">
      <c r="D37" s="339"/>
      <c r="E37" s="108"/>
      <c r="F37" s="225"/>
      <c r="G37" s="108"/>
    </row>
    <row r="38" spans="4:7" s="203" customFormat="1" ht="14">
      <c r="D38" s="385"/>
      <c r="E38" s="104" t="s">
        <v>160</v>
      </c>
      <c r="F38" s="393">
        <v>0</v>
      </c>
      <c r="G38" s="104" t="s">
        <v>104</v>
      </c>
    </row>
    <row r="39" spans="4:7" s="203" customFormat="1" ht="14">
      <c r="D39" s="385"/>
      <c r="E39" s="104" t="s">
        <v>161</v>
      </c>
      <c r="F39" s="337"/>
      <c r="G39" s="104" t="s">
        <v>104</v>
      </c>
    </row>
    <row r="40" spans="4:7" s="203" customFormat="1" ht="14">
      <c r="D40" s="385"/>
      <c r="E40" s="104" t="s">
        <v>162</v>
      </c>
      <c r="F40" s="252">
        <f>F38*F39</f>
        <v>0</v>
      </c>
      <c r="G40" s="104" t="s">
        <v>104</v>
      </c>
    </row>
    <row r="41" spans="4:7" s="203" customFormat="1" ht="14">
      <c r="D41" s="385"/>
      <c r="E41" s="104" t="s">
        <v>163</v>
      </c>
      <c r="F41" s="252">
        <f>F34+F40</f>
        <v>0.6</v>
      </c>
      <c r="G41" s="104" t="s">
        <v>104</v>
      </c>
    </row>
    <row r="42" spans="4:7" s="108" customFormat="1" ht="12.5"/>
    <row r="43" spans="4:7" s="108" customFormat="1" ht="13">
      <c r="D43" s="162" t="s">
        <v>164</v>
      </c>
      <c r="F43" s="110"/>
    </row>
    <row r="44" spans="4:7" s="108" customFormat="1" ht="12.5">
      <c r="F44" s="110"/>
    </row>
    <row r="45" spans="4:7" s="108" customFormat="1" ht="12.5">
      <c r="E45" s="108" t="str">
        <f xml:space="preserve"> TEXT( F26,1 ) &amp; " totex allowance for " &amp; TEXT( MID( $A$22, 1, 100 ), 1 ) &amp; " - " &amp; TEXT( $E$19, 1 ) &amp; " (17-18 FYA CPIH deflated prices)"</f>
        <v>TMS totex allowance for 1 - water resources (17-18 FYA CPIH deflated prices)</v>
      </c>
      <c r="F45" s="208"/>
      <c r="G45" s="108" t="s">
        <v>108</v>
      </c>
    </row>
    <row r="46" spans="4:7" s="108" customFormat="1" ht="12.5">
      <c r="E46" s="108" t="str">
        <f>IF(ISBLANK(F27),"",TEXT(F27,1)&amp;" totex allowance for "&amp;TEXT(MID($A$22,1,100),1)&amp;" - "&amp;TEXT($E$19,1)&amp;" (17-18 FYA CPIH deflated prices)")</f>
        <v>AFW totex allowance for 1 - water resources (17-18 FYA CPIH deflated prices)</v>
      </c>
      <c r="F46" s="208"/>
      <c r="G46" s="108" t="s">
        <v>108</v>
      </c>
    </row>
    <row r="47" spans="4:7" s="108" customFormat="1" ht="12.5">
      <c r="E47" s="108" t="str">
        <f>IF(ISBLANK(F28),"",TEXT(F28,1)&amp;" totex allowance for "&amp;TEXT(MID($A$22,1,100),1)&amp;" - "&amp;TEXT($E$19,1)&amp;" (17-18 FYA CPIH deflated prices)")</f>
        <v/>
      </c>
      <c r="F47" s="208"/>
      <c r="G47" s="108" t="s">
        <v>108</v>
      </c>
    </row>
    <row r="48" spans="4:7" s="108" customFormat="1" ht="12.5">
      <c r="F48" s="338"/>
    </row>
    <row r="49" spans="1:18" s="104" customFormat="1" ht="12.5">
      <c r="E49" s="104" t="str">
        <f xml:space="preserve"> TEXT( F26,1 ) &amp; " additional Gate 3 totex allowance for " &amp; TEXT( MID( $A$22, 1, 100 ), 1 ) &amp; " - " &amp; TEXT( $E$19, 1 ) &amp; " (17-18 FYA CPIH deflated prices)"</f>
        <v>TMS additional Gate 3 totex allowance for 1 - water resources (17-18 FYA CPIH deflated prices)</v>
      </c>
      <c r="F49" s="208"/>
      <c r="G49" s="104" t="s">
        <v>108</v>
      </c>
    </row>
    <row r="50" spans="1:18" s="104" customFormat="1" ht="12.5">
      <c r="E50" s="104" t="str">
        <f>IF(ISBLANK(F27),"",TEXT(F27,1)&amp;" additional Gate 3 totex allowance for "&amp;TEXT(MID($A$22,1,100),1)&amp;" - "&amp;TEXT($E$19,1)&amp;" (17-18 FYA CPIH deflated prices)")</f>
        <v>AFW additional Gate 3 totex allowance for 1 - water resources (17-18 FYA CPIH deflated prices)</v>
      </c>
      <c r="F50" s="208"/>
      <c r="G50" s="104" t="s">
        <v>108</v>
      </c>
    </row>
    <row r="51" spans="1:18" s="104" customFormat="1" ht="12.5">
      <c r="E51" s="104" t="str">
        <f>IF(ISBLANK(F28),"",TEXT(F28,1)&amp;" additional Gate 3 totex allowance for "&amp;TEXT(MID($A$22,1,100),1)&amp;" - "&amp;TEXT($E$19,1)&amp;" (17-18 FYA CPIH deflated prices)")</f>
        <v/>
      </c>
      <c r="F51" s="208"/>
      <c r="G51" s="104" t="s">
        <v>108</v>
      </c>
    </row>
    <row r="52" spans="1:18" s="108" customFormat="1" ht="12.5">
      <c r="F52" s="110"/>
    </row>
    <row r="53" spans="1:18" s="202" customFormat="1" ht="14">
      <c r="A53" s="339"/>
      <c r="B53" s="339"/>
      <c r="C53" s="339"/>
      <c r="D53" s="339"/>
      <c r="E53" s="108" t="str">
        <f xml:space="preserve"> TEXT( F26,1 ) &amp; " totex allowance for " &amp; TEXT( MID( $A$22, 1, 100 ), 1 ) &amp; " - " &amp; TEXT( $E$20, 1 ) &amp; " (17-18 FYA CPIH deflated prices)"</f>
        <v>TMS totex allowance for 1 - water network plus (17-18 FYA CPIH deflated prices)</v>
      </c>
      <c r="F53" s="208"/>
      <c r="G53" s="108" t="s">
        <v>108</v>
      </c>
      <c r="H53" s="339"/>
      <c r="I53" s="339"/>
      <c r="J53" s="339"/>
      <c r="K53" s="339"/>
      <c r="L53" s="339"/>
      <c r="M53" s="339"/>
      <c r="N53" s="339"/>
      <c r="O53" s="339"/>
      <c r="P53" s="339"/>
      <c r="Q53" s="339"/>
      <c r="R53" s="339"/>
    </row>
    <row r="54" spans="1:18" s="202" customFormat="1" ht="14">
      <c r="A54" s="339"/>
      <c r="B54" s="339"/>
      <c r="C54" s="339"/>
      <c r="D54" s="339"/>
      <c r="E54" s="108" t="str">
        <f>IF(ISBLANK(F27),"",TEXT(F27,1)&amp;" totex allowance for "&amp;TEXT(MID($A$22,1,100),1)&amp;" - "&amp;TEXT($E$20,1)&amp;" (17-18 FYA CPIH deflated prices)")</f>
        <v>AFW totex allowance for 1 - water network plus (17-18 FYA CPIH deflated prices)</v>
      </c>
      <c r="F54" s="208"/>
      <c r="G54" s="108" t="s">
        <v>108</v>
      </c>
      <c r="H54" s="339"/>
      <c r="I54" s="339"/>
      <c r="J54" s="339"/>
      <c r="K54" s="339"/>
      <c r="L54" s="339"/>
      <c r="M54" s="339"/>
      <c r="N54" s="339"/>
      <c r="O54" s="339"/>
      <c r="P54" s="339"/>
      <c r="Q54" s="339"/>
      <c r="R54" s="339"/>
    </row>
    <row r="55" spans="1:18" s="202" customFormat="1" ht="14">
      <c r="A55" s="339"/>
      <c r="B55" s="339"/>
      <c r="C55" s="339"/>
      <c r="D55" s="339"/>
      <c r="E55" s="108" t="str">
        <f>IF(ISBLANK(F28),"",TEXT(F28,1)&amp;" totex allowance for "&amp;TEXT(MID($A$22,1,100),1)&amp;" - "&amp;TEXT($E$20,1)&amp;" (17-18 FYA CPIH deflated prices)")</f>
        <v/>
      </c>
      <c r="F55" s="208"/>
      <c r="G55" s="108" t="s">
        <v>108</v>
      </c>
      <c r="H55" s="339"/>
      <c r="I55" s="339"/>
      <c r="J55" s="339"/>
      <c r="K55" s="339"/>
      <c r="L55" s="339"/>
      <c r="M55" s="339"/>
      <c r="N55" s="339"/>
      <c r="O55" s="339"/>
      <c r="P55" s="339"/>
      <c r="Q55" s="339"/>
      <c r="R55" s="339"/>
    </row>
    <row r="56" spans="1:18" s="202" customFormat="1" ht="14">
      <c r="A56" s="339"/>
      <c r="B56" s="339"/>
      <c r="C56" s="339"/>
      <c r="D56" s="339"/>
      <c r="E56" s="108"/>
      <c r="F56" s="338"/>
      <c r="G56" s="108"/>
      <c r="H56" s="339"/>
      <c r="I56" s="339"/>
      <c r="J56" s="339"/>
      <c r="K56" s="339"/>
      <c r="L56" s="339"/>
      <c r="M56" s="339"/>
      <c r="N56" s="339"/>
      <c r="O56" s="339"/>
      <c r="P56" s="339"/>
      <c r="Q56" s="339"/>
      <c r="R56" s="339"/>
    </row>
    <row r="57" spans="1:18" s="385" customFormat="1" ht="14">
      <c r="E57" s="104" t="str">
        <f xml:space="preserve"> TEXT( F26,1 ) &amp; " additional Gate 3 totex allowance for " &amp; TEXT( MID( $A$22, 1, 100 ), 1 ) &amp; " - " &amp; TEXT( $E$20, 1 ) &amp; " (17-18 FYA CPIH deflated prices)"</f>
        <v>TMS additional Gate 3 totex allowance for 1 - water network plus (17-18 FYA CPIH deflated prices)</v>
      </c>
      <c r="F57" s="208"/>
      <c r="G57" s="104" t="s">
        <v>108</v>
      </c>
    </row>
    <row r="58" spans="1:18" s="385" customFormat="1" ht="14">
      <c r="E58" s="104" t="str">
        <f>IF(ISBLANK(F27),"",TEXT(F27,1)&amp;" additional Gate 3 totex allowance for "&amp;TEXT(MID($A$22,1,100),1)&amp;" - "&amp;TEXT($E$20,1)&amp;" (17-18 FYA CPIH deflated prices)")</f>
        <v>AFW additional Gate 3 totex allowance for 1 - water network plus (17-18 FYA CPIH deflated prices)</v>
      </c>
      <c r="F58" s="208"/>
      <c r="G58" s="104" t="s">
        <v>108</v>
      </c>
    </row>
    <row r="59" spans="1:18" s="385" customFormat="1" ht="14">
      <c r="E59" s="104" t="str">
        <f>IF(ISBLANK(F28),"",TEXT(F28,1)&amp;" additional Gate 3 totex allowance for "&amp;TEXT(MID($A$22,1,100),1)&amp;" - "&amp;TEXT($E$20,1)&amp;" (17-18 FYA CPIH deflated prices)")</f>
        <v/>
      </c>
      <c r="F59" s="208">
        <v>0</v>
      </c>
      <c r="G59" s="104" t="s">
        <v>108</v>
      </c>
    </row>
    <row r="60" spans="1:18" s="202" customFormat="1" ht="14">
      <c r="A60" s="339"/>
      <c r="B60" s="339"/>
      <c r="C60" s="339"/>
      <c r="D60" s="339"/>
      <c r="E60" s="339"/>
      <c r="F60" s="386"/>
      <c r="G60" s="339"/>
      <c r="H60" s="339"/>
      <c r="I60" s="339"/>
      <c r="J60" s="339"/>
      <c r="K60" s="339"/>
      <c r="L60" s="339"/>
      <c r="M60" s="339"/>
      <c r="N60" s="339"/>
      <c r="O60" s="339"/>
      <c r="P60" s="339"/>
      <c r="Q60" s="339"/>
      <c r="R60" s="339"/>
    </row>
    <row r="61" spans="1:18" s="202" customFormat="1" ht="14">
      <c r="A61" s="339"/>
      <c r="B61" s="339"/>
      <c r="C61" s="339"/>
      <c r="D61" s="108"/>
      <c r="E61" s="108" t="str">
        <f xml:space="preserve"> TEXT( F26,1 ) &amp; " PAYG ratio - " &amp; TEXT( $E$19, 1 )</f>
        <v>TMS PAYG ratio - water resources</v>
      </c>
      <c r="F61" s="165">
        <f>VLOOKUP(F26,'Discount Rate '!$B$8:$D$25,2,FALSE)</f>
        <v>0.53100000000000003</v>
      </c>
      <c r="G61" s="108" t="s">
        <v>104</v>
      </c>
      <c r="H61" s="108"/>
      <c r="I61" s="108"/>
      <c r="J61" s="339"/>
      <c r="K61" s="339"/>
      <c r="L61" s="339"/>
      <c r="M61" s="339"/>
      <c r="N61" s="339"/>
      <c r="O61" s="339"/>
      <c r="P61" s="339"/>
      <c r="Q61" s="339"/>
      <c r="R61" s="339"/>
    </row>
    <row r="62" spans="1:18" s="202" customFormat="1" ht="14">
      <c r="A62" s="339"/>
      <c r="B62" s="339"/>
      <c r="C62" s="339"/>
      <c r="D62" s="108"/>
      <c r="E62" s="108" t="str">
        <f>IF(ISBLANK(F27),"",TEXT(F27,1)&amp;" PAYG ratio - "&amp;TEXT($E$19,1))</f>
        <v>AFW PAYG ratio - water resources</v>
      </c>
      <c r="F62" s="165">
        <f>VLOOKUP(F27,'Discount Rate '!$B$8:$D$25,2,FALSE)</f>
        <v>0.35249999999999998</v>
      </c>
      <c r="G62" s="108" t="s">
        <v>104</v>
      </c>
      <c r="H62" s="108"/>
      <c r="I62" s="108"/>
      <c r="J62" s="339"/>
      <c r="K62" s="339"/>
      <c r="L62" s="339"/>
      <c r="M62" s="339"/>
      <c r="N62" s="339"/>
      <c r="O62" s="339"/>
      <c r="P62" s="339"/>
      <c r="Q62" s="339"/>
      <c r="R62" s="339"/>
    </row>
    <row r="63" spans="1:18" s="202" customFormat="1" ht="14">
      <c r="A63" s="339"/>
      <c r="B63" s="339"/>
      <c r="C63" s="339"/>
      <c r="D63" s="108"/>
      <c r="E63" s="108" t="str">
        <f>IF(ISBLANK(F28),"",TEXT(F28,1)&amp;" PAYG ratio - "&amp;TEXT($E$19,1))</f>
        <v/>
      </c>
      <c r="F63" s="165" t="e">
        <f>VLOOKUP(F28,'Discount Rate '!$B$8:$D$25,2,FALSE)</f>
        <v>#N/A</v>
      </c>
      <c r="G63" s="108" t="s">
        <v>104</v>
      </c>
      <c r="H63" s="108"/>
      <c r="I63" s="108"/>
      <c r="J63" s="339"/>
      <c r="K63" s="339"/>
      <c r="L63" s="339"/>
      <c r="M63" s="339"/>
      <c r="N63" s="339"/>
      <c r="O63" s="339"/>
      <c r="P63" s="339"/>
      <c r="Q63" s="339"/>
      <c r="R63" s="339"/>
    </row>
    <row r="64" spans="1:18" s="108" customFormat="1" ht="12.5">
      <c r="F64" s="110"/>
    </row>
    <row r="65" spans="1:18" s="108" customFormat="1" ht="12.5">
      <c r="E65" s="108" t="str">
        <f xml:space="preserve"> TEXT( F26,1 ) &amp; " PAYG ratio - " &amp; TEXT( $E$20, 1 )</f>
        <v>TMS PAYG ratio - water network plus</v>
      </c>
      <c r="F65" s="165">
        <f>VLOOKUP(F26,'Discount Rate '!$B$8:$D$25,3,FALSE)</f>
        <v>0.42099999999999999</v>
      </c>
      <c r="G65" s="108" t="s">
        <v>104</v>
      </c>
    </row>
    <row r="66" spans="1:18" s="108" customFormat="1" ht="12.5">
      <c r="E66" s="108" t="str">
        <f>IF(ISBLANK(F27),"",TEXT(F27,1)&amp;" PAYG ratio - "&amp;TEXT($E$20,1))</f>
        <v>AFW PAYG ratio - water network plus</v>
      </c>
      <c r="F66" s="165">
        <f>VLOOKUP(F27,'Discount Rate '!$B$8:$D$25,3,FALSE)</f>
        <v>0.60509999999999997</v>
      </c>
      <c r="G66" s="108" t="s">
        <v>104</v>
      </c>
    </row>
    <row r="67" spans="1:18" s="108" customFormat="1" ht="12.5">
      <c r="E67" s="108" t="str">
        <f>IF(ISBLANK(F28),"",TEXT(F28,1)&amp;" PAYG ratio - "&amp;TEXT($E$20,1))</f>
        <v/>
      </c>
      <c r="F67" s="165" t="e">
        <f>VLOOKUP(F28,'Discount Rate '!$B$8:$D$25,3,FALSE)</f>
        <v>#N/A</v>
      </c>
      <c r="G67" s="108" t="s">
        <v>104</v>
      </c>
    </row>
    <row r="68" spans="1:18" s="108" customFormat="1" ht="14">
      <c r="F68" s="386"/>
    </row>
    <row r="69" spans="1:18" s="108" customFormat="1" ht="14">
      <c r="D69" s="162" t="s">
        <v>165</v>
      </c>
      <c r="F69" s="386"/>
    </row>
    <row r="70" spans="1:18">
      <c r="A70" s="108"/>
      <c r="B70" s="108"/>
      <c r="C70" s="108"/>
      <c r="D70" s="108"/>
      <c r="E70" s="108"/>
      <c r="F70" s="110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</row>
    <row r="71" spans="1:18">
      <c r="A71" s="108"/>
      <c r="B71" s="108"/>
      <c r="C71" s="108"/>
      <c r="D71" s="339"/>
      <c r="E71" s="108" t="str">
        <f xml:space="preserve"> TEXT( F26,1 ) &amp; " outturn totex for " &amp; TEXT( MID( $A$22, 1, 100 ), 1 ) &amp; " - " &amp; TEXT( $E$19, 1 ) &amp; " (17-18 FYA CPIH deflated prices)"</f>
        <v>TMS outturn totex for 1 - water resources (17-18 FYA CPIH deflated prices)</v>
      </c>
      <c r="F71" s="208"/>
      <c r="G71" s="108" t="s">
        <v>108</v>
      </c>
      <c r="H71" s="339"/>
      <c r="I71" s="339"/>
      <c r="J71" s="108"/>
      <c r="K71" s="108"/>
      <c r="L71" s="108"/>
      <c r="M71" s="108"/>
      <c r="N71" s="108"/>
      <c r="O71" s="108"/>
      <c r="P71" s="108"/>
      <c r="Q71" s="108"/>
      <c r="R71" s="108"/>
    </row>
    <row r="72" spans="1:18">
      <c r="A72" s="108"/>
      <c r="B72" s="108"/>
      <c r="C72" s="108"/>
      <c r="D72" s="339"/>
      <c r="E72" s="108" t="str">
        <f>IF(ISBLANK(F27),"",TEXT(F27,1)&amp;" outturn totex for "&amp;TEXT(MID($A$22,1,100),1)&amp;" - "&amp;TEXT($E$19,1)&amp;" (17-18 FYA CPIH deflated prices)")</f>
        <v>AFW outturn totex for 1 - water resources (17-18 FYA CPIH deflated prices)</v>
      </c>
      <c r="F72" s="208"/>
      <c r="G72" s="108" t="s">
        <v>108</v>
      </c>
      <c r="H72" s="339"/>
      <c r="I72" s="339"/>
      <c r="J72" s="108"/>
      <c r="K72" s="108"/>
      <c r="L72" s="108"/>
      <c r="M72" s="108"/>
      <c r="N72" s="108"/>
      <c r="O72" s="108"/>
      <c r="P72" s="108"/>
      <c r="Q72" s="108"/>
      <c r="R72" s="108"/>
    </row>
    <row r="73" spans="1:18">
      <c r="A73" s="108"/>
      <c r="B73" s="108"/>
      <c r="C73" s="108"/>
      <c r="D73" s="339"/>
      <c r="E73" s="108" t="str">
        <f>IF(ISBLANK(F28),"",TEXT(F28,1)&amp;" outturn totex for "&amp;TEXT(MID($A$22,1,100),1)&amp;" - "&amp;TEXT($E$19,1)&amp;" (17-18 FYA CPIH deflated prices)")</f>
        <v/>
      </c>
      <c r="F73" s="208"/>
      <c r="G73" s="108" t="s">
        <v>108</v>
      </c>
      <c r="H73" s="339"/>
      <c r="I73" s="339"/>
      <c r="J73" s="108"/>
      <c r="K73" s="108"/>
      <c r="L73" s="108"/>
      <c r="M73" s="108"/>
      <c r="N73" s="108"/>
      <c r="O73" s="108"/>
      <c r="P73" s="108"/>
      <c r="Q73" s="108"/>
      <c r="R73" s="108"/>
    </row>
    <row r="74" spans="1:18" s="234" customFormat="1">
      <c r="A74" s="104"/>
      <c r="B74" s="104"/>
      <c r="C74" s="104"/>
      <c r="D74" s="385"/>
      <c r="E74" s="104"/>
      <c r="F74" s="338"/>
      <c r="G74" s="104"/>
      <c r="H74" s="385"/>
      <c r="I74" s="385"/>
      <c r="J74" s="104"/>
      <c r="K74" s="104"/>
      <c r="L74" s="104"/>
      <c r="M74" s="104"/>
      <c r="N74" s="104"/>
      <c r="O74" s="104"/>
      <c r="P74" s="104"/>
      <c r="Q74" s="104"/>
      <c r="R74" s="104"/>
    </row>
    <row r="75" spans="1:18" s="234" customFormat="1">
      <c r="A75" s="104"/>
      <c r="B75" s="104"/>
      <c r="C75" s="104"/>
      <c r="D75" s="385"/>
      <c r="E75" s="104" t="str">
        <f xml:space="preserve"> TEXT( F26,1 ) &amp; " outturn Gate 3 additional totex for " &amp; TEXT( MID( $A$22, 1, 100 ), 1 ) &amp; " - " &amp; TEXT( $E$19, 1 ) &amp; " (17-18 FYA CPIH deflated prices)"</f>
        <v>TMS outturn Gate 3 additional totex for 1 - water resources (17-18 FYA CPIH deflated prices)</v>
      </c>
      <c r="F75" s="208"/>
      <c r="G75" s="104" t="s">
        <v>108</v>
      </c>
      <c r="H75" s="385"/>
      <c r="I75" s="385"/>
      <c r="J75" s="104"/>
      <c r="K75" s="104"/>
      <c r="L75" s="104"/>
      <c r="M75" s="104"/>
      <c r="N75" s="104"/>
      <c r="O75" s="104"/>
      <c r="P75" s="104"/>
      <c r="Q75" s="104"/>
      <c r="R75" s="104"/>
    </row>
    <row r="76" spans="1:18" s="234" customFormat="1">
      <c r="A76" s="104"/>
      <c r="B76" s="104"/>
      <c r="C76" s="104"/>
      <c r="D76" s="385"/>
      <c r="E76" s="104" t="str">
        <f>IF(ISBLANK(F27),"",TEXT(F27,1)&amp;" outturn Gate 3 additional totex for "&amp;TEXT(MID($A$22,1,100),1)&amp;" - "&amp;TEXT($E$19,1)&amp;" (17-18 FYA CPIH deflated prices)")</f>
        <v>AFW outturn Gate 3 additional totex for 1 - water resources (17-18 FYA CPIH deflated prices)</v>
      </c>
      <c r="F76" s="208"/>
      <c r="G76" s="104" t="s">
        <v>108</v>
      </c>
      <c r="H76" s="385"/>
      <c r="I76" s="385"/>
      <c r="J76" s="104"/>
      <c r="K76" s="104"/>
      <c r="L76" s="104"/>
      <c r="M76" s="104"/>
      <c r="N76" s="104"/>
      <c r="O76" s="104"/>
      <c r="P76" s="104"/>
      <c r="Q76" s="104"/>
      <c r="R76" s="104"/>
    </row>
    <row r="77" spans="1:18" s="234" customFormat="1">
      <c r="A77" s="104"/>
      <c r="B77" s="104"/>
      <c r="C77" s="104"/>
      <c r="D77" s="385"/>
      <c r="E77" s="104" t="str">
        <f>IF(ISBLANK(F28),"",TEXT(F28,1)&amp;" outturn Gate 3 additional totex for "&amp;TEXT(MID($A$22,1,100),1)&amp;" - "&amp;TEXT($E$19,1)&amp;" (17-18 FYA CPIH deflated prices)")</f>
        <v/>
      </c>
      <c r="F77" s="208"/>
      <c r="G77" s="104" t="s">
        <v>108</v>
      </c>
      <c r="H77" s="385"/>
      <c r="I77" s="385"/>
      <c r="J77" s="104"/>
      <c r="K77" s="104"/>
      <c r="L77" s="104"/>
      <c r="M77" s="104"/>
      <c r="N77" s="104"/>
      <c r="O77" s="104"/>
      <c r="P77" s="104"/>
      <c r="Q77" s="104"/>
      <c r="R77" s="104"/>
    </row>
    <row r="78" spans="1:18" s="234" customFormat="1">
      <c r="A78" s="104"/>
      <c r="B78" s="104"/>
      <c r="C78" s="104"/>
      <c r="D78" s="385"/>
      <c r="E78" s="104"/>
      <c r="F78" s="338"/>
      <c r="G78" s="104"/>
      <c r="H78" s="385"/>
      <c r="I78" s="385"/>
      <c r="J78" s="104"/>
      <c r="K78" s="104"/>
      <c r="L78" s="104"/>
      <c r="M78" s="104"/>
      <c r="N78" s="104"/>
      <c r="O78" s="104"/>
      <c r="P78" s="104"/>
      <c r="Q78" s="104"/>
      <c r="R78" s="104"/>
    </row>
    <row r="79" spans="1:18" s="234" customFormat="1">
      <c r="A79" s="104"/>
      <c r="B79" s="104"/>
      <c r="C79" s="104"/>
      <c r="D79" s="385"/>
      <c r="E79" s="104" t="str">
        <f xml:space="preserve"> TEXT( F26,1 ) &amp; " outturn totex for Gates 1 and 2 " &amp; TEXT( MID( $A$22, 1, 100 ), 1 ) &amp; " - " &amp; TEXT( $E$19, 1 ) &amp; " (17-18 FYA CPIH deflated prices)"</f>
        <v>TMS outturn totex for Gates 1 and 2 1 - water resources (17-18 FYA CPIH deflated prices)</v>
      </c>
      <c r="F79" s="208"/>
      <c r="G79" s="104" t="s">
        <v>108</v>
      </c>
      <c r="H79" s="385"/>
      <c r="I79" s="385"/>
      <c r="J79" s="104"/>
      <c r="K79" s="104"/>
      <c r="L79" s="104"/>
      <c r="M79" s="104"/>
      <c r="N79" s="104"/>
      <c r="O79" s="104"/>
      <c r="P79" s="104"/>
      <c r="Q79" s="104"/>
      <c r="R79" s="104"/>
    </row>
    <row r="80" spans="1:18" s="234" customFormat="1">
      <c r="A80" s="104"/>
      <c r="B80" s="104"/>
      <c r="C80" s="104"/>
      <c r="D80" s="385"/>
      <c r="E80" s="104" t="str">
        <f>IF(ISBLANK(F27),"",TEXT(F27,1)&amp;" outturn totex for Gates 1 and 2 "&amp;TEXT(MID($A$22,1,100),1)&amp;" - "&amp;TEXT($E$19,1)&amp;" (17-18 FYA CPIH deflated prices)")</f>
        <v>AFW outturn totex for Gates 1 and 2 1 - water resources (17-18 FYA CPIH deflated prices)</v>
      </c>
      <c r="F80" s="208"/>
      <c r="G80" s="104" t="s">
        <v>108</v>
      </c>
      <c r="H80" s="385"/>
      <c r="I80" s="385"/>
      <c r="J80" s="104"/>
      <c r="K80" s="104"/>
      <c r="L80" s="104"/>
      <c r="M80" s="104"/>
      <c r="N80" s="104"/>
      <c r="O80" s="104"/>
      <c r="P80" s="104"/>
      <c r="Q80" s="104"/>
      <c r="R80" s="104"/>
    </row>
    <row r="81" spans="1:18" s="234" customFormat="1">
      <c r="A81" s="104"/>
      <c r="B81" s="104"/>
      <c r="C81" s="104"/>
      <c r="D81" s="385"/>
      <c r="E81" s="104" t="str">
        <f>IF(ISBLANK(F28),"",TEXT(F28,1)&amp;" outturn totex for Gates 1 and 2 "&amp;TEXT(MID($A$22,1,100),1)&amp;" - "&amp;TEXT($E$19,1)&amp;" (17-18 FYA CPIH deflated prices)")</f>
        <v/>
      </c>
      <c r="F81" s="208"/>
      <c r="G81" s="104" t="s">
        <v>108</v>
      </c>
      <c r="H81" s="385"/>
      <c r="I81" s="385"/>
      <c r="J81" s="104"/>
      <c r="K81" s="104"/>
      <c r="L81" s="104"/>
      <c r="M81" s="104"/>
      <c r="N81" s="104"/>
      <c r="O81" s="104"/>
      <c r="P81" s="104"/>
      <c r="Q81" s="104"/>
      <c r="R81" s="104"/>
    </row>
    <row r="82" spans="1:18">
      <c r="A82" s="108"/>
      <c r="B82" s="108"/>
      <c r="C82" s="108"/>
      <c r="D82" s="339"/>
      <c r="E82" s="108"/>
      <c r="F82" s="386"/>
      <c r="G82" s="339"/>
      <c r="H82" s="339"/>
      <c r="I82" s="339"/>
      <c r="J82" s="108"/>
      <c r="K82" s="108"/>
      <c r="L82" s="108"/>
      <c r="M82" s="108"/>
      <c r="N82" s="108"/>
      <c r="O82" s="108"/>
      <c r="P82" s="108"/>
      <c r="Q82" s="108"/>
      <c r="R82" s="108"/>
    </row>
    <row r="83" spans="1:18">
      <c r="A83" s="108"/>
      <c r="B83" s="108"/>
      <c r="C83" s="108"/>
      <c r="D83" s="108"/>
      <c r="E83" s="108" t="str">
        <f xml:space="preserve"> TEXT( F26,1 ) &amp; " outturn totex for " &amp; TEXT( MID( $A$22, 1, 100 ), 1 ) &amp; " - " &amp; TEXT( $E$20, 1 ) &amp; " (17-18 FYA CPIH deflated prices)"</f>
        <v>TMS outturn totex for 1 - water network plus (17-18 FYA CPIH deflated prices)</v>
      </c>
      <c r="F83" s="208"/>
      <c r="G83" s="108" t="s">
        <v>108</v>
      </c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</row>
    <row r="84" spans="1:18">
      <c r="A84" s="108"/>
      <c r="B84" s="108"/>
      <c r="C84" s="108"/>
      <c r="D84" s="108"/>
      <c r="E84" s="108" t="str">
        <f>IF(ISBLANK(F27),"",TEXT(F27,1)&amp;" outturn totex for "&amp;TEXT(MID($A$22,1,100),1)&amp;" - "&amp;TEXT($E$20,1)&amp;" (17-18 FYA CPIH deflated prices)")</f>
        <v>AFW outturn totex for 1 - water network plus (17-18 FYA CPIH deflated prices)</v>
      </c>
      <c r="F84" s="208"/>
      <c r="G84" s="108" t="s">
        <v>108</v>
      </c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</row>
    <row r="85" spans="1:18">
      <c r="A85" s="108"/>
      <c r="B85" s="108"/>
      <c r="C85" s="108"/>
      <c r="D85" s="108"/>
      <c r="E85" s="108" t="str">
        <f>IF(ISBLANK(F28),"",TEXT(F28,1)&amp;" outturn totex for "&amp;TEXT(MID($A$22,1,100),1)&amp;" - "&amp;TEXT($E$20,1)&amp;" (17-18 FYA CPIH deflated prices)")</f>
        <v/>
      </c>
      <c r="F85" s="208"/>
      <c r="G85" s="108" t="s">
        <v>108</v>
      </c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</row>
    <row r="86" spans="1:18" s="234" customFormat="1">
      <c r="A86" s="104"/>
      <c r="B86" s="104"/>
      <c r="C86" s="104"/>
      <c r="D86" s="104"/>
      <c r="E86" s="104"/>
      <c r="F86" s="338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</row>
    <row r="87" spans="1:18" s="234" customFormat="1">
      <c r="A87" s="104"/>
      <c r="B87" s="104"/>
      <c r="C87" s="104"/>
      <c r="D87" s="104"/>
      <c r="E87" s="104" t="str">
        <f xml:space="preserve"> TEXT( F26,1 ) &amp; " outturn additional Gate 3 totex for " &amp; TEXT( MID( $A$22, 1, 100 ), 1 ) &amp; " - " &amp; TEXT( $E$20, 1 ) &amp; " (17-18 FYA CPIH deflated prices)"</f>
        <v>TMS outturn additional Gate 3 totex for 1 - water network plus (17-18 FYA CPIH deflated prices)</v>
      </c>
      <c r="F87" s="208"/>
      <c r="G87" s="104" t="s">
        <v>108</v>
      </c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</row>
    <row r="88" spans="1:18" s="234" customFormat="1">
      <c r="A88" s="104"/>
      <c r="B88" s="104"/>
      <c r="C88" s="104"/>
      <c r="D88" s="104"/>
      <c r="E88" s="104" t="str">
        <f>IF(ISBLANK(F27),"",TEXT(F27,1)&amp;" outturn additional Gate 3 totex for "&amp;TEXT(MID($A$22,1,100),1)&amp;" - "&amp;TEXT($E$20,1)&amp;" (17-18 FYA CPIH deflated prices)")</f>
        <v>AFW outturn additional Gate 3 totex for 1 - water network plus (17-18 FYA CPIH deflated prices)</v>
      </c>
      <c r="F88" s="208"/>
      <c r="G88" s="104" t="s">
        <v>108</v>
      </c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</row>
    <row r="89" spans="1:18" s="234" customFormat="1">
      <c r="A89" s="104"/>
      <c r="B89" s="104"/>
      <c r="C89" s="104"/>
      <c r="D89" s="104"/>
      <c r="E89" s="104" t="str">
        <f>IF(ISBLANK(F28),"",TEXT(F28,1)&amp;" outturn additional Gate 3 totex for "&amp;TEXT(MID($A$22,1,100),1)&amp;" - "&amp;TEXT($E$20,1)&amp;" (17-18 FYA CPIH deflated prices)")</f>
        <v/>
      </c>
      <c r="F89" s="208"/>
      <c r="G89" s="104" t="s">
        <v>108</v>
      </c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</row>
    <row r="90" spans="1:18" s="234" customFormat="1">
      <c r="A90" s="104"/>
      <c r="B90" s="104"/>
      <c r="C90" s="104"/>
      <c r="D90" s="104"/>
      <c r="E90" s="104"/>
      <c r="F90" s="338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</row>
    <row r="91" spans="1:18" s="234" customFormat="1">
      <c r="A91" s="104"/>
      <c r="B91" s="104"/>
      <c r="C91" s="104"/>
      <c r="D91" s="104"/>
      <c r="E91" s="104" t="str">
        <f xml:space="preserve"> TEXT( F26,1 ) &amp; " outturn totex for Gates 1 and 2 " &amp; TEXT( MID( $A$22, 1, 100 ), 1 ) &amp; " - " &amp; TEXT( $E$20, 1 ) &amp; " (17-18 FYA CPIH deflated prices)"</f>
        <v>TMS outturn totex for Gates 1 and 2 1 - water network plus (17-18 FYA CPIH deflated prices)</v>
      </c>
      <c r="F91" s="208"/>
      <c r="G91" s="108" t="s">
        <v>108</v>
      </c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</row>
    <row r="92" spans="1:18" s="234" customFormat="1">
      <c r="A92" s="104"/>
      <c r="B92" s="104"/>
      <c r="C92" s="104"/>
      <c r="D92" s="104"/>
      <c r="E92" s="104" t="str">
        <f>IF(ISBLANK(F27),"",TEXT(F27,1)&amp;" outturn totex for Gates 1 and 2 "&amp;TEXT(MID($A$22,1,100),1)&amp;" - "&amp;TEXT($E$20,1)&amp;" (17-18 FYA CPIH deflated prices)")</f>
        <v>AFW outturn totex for Gates 1 and 2 1 - water network plus (17-18 FYA CPIH deflated prices)</v>
      </c>
      <c r="F92" s="208"/>
      <c r="G92" s="108" t="s">
        <v>108</v>
      </c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</row>
    <row r="93" spans="1:18" s="234" customFormat="1">
      <c r="A93" s="104"/>
      <c r="B93" s="104"/>
      <c r="C93" s="104"/>
      <c r="D93" s="104"/>
      <c r="E93" s="104" t="str">
        <f>IF(ISBLANK(F28),"",TEXT(F28,1)&amp;" outturn totex for Gates 1 and 2 "&amp;TEXT(MID($A$22,1,100),1)&amp;" - "&amp;TEXT($E$20,1)&amp;" (17-18 FYA CPIH deflated prices)")</f>
        <v/>
      </c>
      <c r="F93" s="208"/>
      <c r="G93" s="108" t="s">
        <v>108</v>
      </c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</row>
    <row r="94" spans="1:18">
      <c r="A94" s="339"/>
      <c r="B94" s="339"/>
      <c r="C94" s="339"/>
      <c r="D94" s="339"/>
      <c r="E94" s="108"/>
      <c r="F94" s="386"/>
      <c r="G94" s="339"/>
      <c r="H94" s="339"/>
      <c r="I94" s="339"/>
      <c r="J94" s="339"/>
      <c r="K94" s="339"/>
      <c r="L94" s="339"/>
      <c r="M94" s="339"/>
      <c r="N94" s="339"/>
      <c r="O94" s="339"/>
      <c r="P94" s="339"/>
      <c r="Q94" s="339"/>
      <c r="R94" s="339"/>
    </row>
    <row r="95" spans="1:18">
      <c r="A95" s="339"/>
      <c r="B95" s="339"/>
      <c r="C95" s="339"/>
      <c r="D95" s="339"/>
      <c r="E95" s="108" t="str">
        <f xml:space="preserve"> TEXT( F26,1 ) &amp; " penalty for " &amp; TEXT( MID( $A$22, 1, 100 ), 1 ) &amp; " - " &amp; TEXT( $E$19, 1 ) &amp; " (17-18 FYA CPIH deflated prices)"</f>
        <v>TMS penalty for 1 - water resources (17-18 FYA CPIH deflated prices)</v>
      </c>
      <c r="F95" s="208"/>
      <c r="G95" s="108" t="s">
        <v>108</v>
      </c>
      <c r="H95" s="339"/>
      <c r="I95" s="339"/>
      <c r="J95" s="339"/>
      <c r="K95" s="339"/>
      <c r="L95" s="339"/>
      <c r="M95" s="339"/>
      <c r="N95" s="339"/>
      <c r="O95" s="339"/>
      <c r="P95" s="339"/>
      <c r="Q95" s="339"/>
      <c r="R95" s="339"/>
    </row>
    <row r="96" spans="1:18" ht="15" customHeight="1">
      <c r="A96" s="339"/>
      <c r="B96" s="339"/>
      <c r="C96" s="339"/>
      <c r="D96" s="339"/>
      <c r="E96" s="108" t="str">
        <f>IF(ISBLANK(F27),"",TEXT(F27,1)&amp;" penalty for "&amp;TEXT(MID($A$22,1,100),1)&amp;" - "&amp;TEXT($E$19,1)&amp;" (17-18 FYA CPIH deflated prices)")</f>
        <v>AFW penalty for 1 - water resources (17-18 FYA CPIH deflated prices)</v>
      </c>
      <c r="F96" s="208"/>
      <c r="G96" s="108" t="s">
        <v>108</v>
      </c>
      <c r="H96" s="339"/>
      <c r="I96" s="339"/>
      <c r="J96" s="339"/>
      <c r="K96" s="339"/>
      <c r="L96" s="339"/>
      <c r="M96" s="339"/>
      <c r="N96" s="339"/>
      <c r="O96" s="339"/>
      <c r="P96" s="339"/>
      <c r="Q96" s="339"/>
      <c r="R96" s="339"/>
    </row>
    <row r="97" spans="1:18" ht="15" customHeight="1">
      <c r="A97" s="339"/>
      <c r="B97" s="339"/>
      <c r="C97" s="339"/>
      <c r="D97" s="339"/>
      <c r="E97" s="108" t="str">
        <f>IF(ISBLANK(F28),"",TEXT(F28,1)&amp;" penalty for "&amp;TEXT(MID($A$22,1,100),1)&amp;" - "&amp;TEXT($E$19,1)&amp;" (17-18 FYA CPIH deflated prices)")</f>
        <v/>
      </c>
      <c r="F97" s="208"/>
      <c r="G97" s="108" t="s">
        <v>108</v>
      </c>
      <c r="H97" s="339"/>
      <c r="I97" s="339"/>
      <c r="J97" s="339"/>
      <c r="K97" s="339"/>
      <c r="L97" s="339"/>
      <c r="M97" s="339"/>
      <c r="N97" s="339"/>
      <c r="O97" s="339"/>
      <c r="P97" s="339"/>
      <c r="Q97" s="339"/>
      <c r="R97" s="339"/>
    </row>
    <row r="98" spans="1:18">
      <c r="A98" s="339"/>
      <c r="B98" s="339"/>
      <c r="C98" s="339"/>
      <c r="D98" s="339"/>
      <c r="E98" s="108"/>
      <c r="F98" s="386"/>
      <c r="G98" s="339"/>
      <c r="H98" s="339"/>
      <c r="I98" s="339"/>
      <c r="J98" s="339"/>
      <c r="K98" s="339"/>
      <c r="L98" s="339"/>
      <c r="M98" s="339"/>
      <c r="N98" s="339"/>
      <c r="O98" s="339"/>
      <c r="P98" s="339"/>
      <c r="Q98" s="339"/>
      <c r="R98" s="339"/>
    </row>
    <row r="99" spans="1:18">
      <c r="A99" s="339"/>
      <c r="B99" s="339"/>
      <c r="C99" s="339"/>
      <c r="D99" s="339"/>
      <c r="E99" s="108" t="str">
        <f xml:space="preserve"> TEXT( F26,1 ) &amp; " penalty for " &amp; TEXT( MID( $A$22, 1, 100 ), 1 ) &amp; " - " &amp; TEXT( $E$20, 1 ) &amp; " (17-18 FYA CPIH deflated prices)"</f>
        <v>TMS penalty for 1 - water network plus (17-18 FYA CPIH deflated prices)</v>
      </c>
      <c r="F99" s="208"/>
      <c r="G99" s="108" t="s">
        <v>108</v>
      </c>
      <c r="H99" s="339"/>
      <c r="I99" s="339"/>
      <c r="J99" s="339"/>
      <c r="K99" s="339"/>
      <c r="L99" s="339"/>
      <c r="M99" s="339"/>
      <c r="N99" s="339"/>
      <c r="O99" s="339"/>
      <c r="P99" s="339"/>
      <c r="Q99" s="339"/>
      <c r="R99" s="339"/>
    </row>
    <row r="100" spans="1:18">
      <c r="A100" s="339"/>
      <c r="B100" s="339"/>
      <c r="C100" s="339"/>
      <c r="D100" s="339"/>
      <c r="E100" s="108" t="str">
        <f>IF(ISBLANK(F27),"",TEXT(F27,1)&amp;" penalty for "&amp;TEXT(MID($A$22,1,100),1)&amp;" - "&amp;TEXT($E$20,1)&amp;" (17-18 FYA CPIH deflated prices)")</f>
        <v>AFW penalty for 1 - water network plus (17-18 FYA CPIH deflated prices)</v>
      </c>
      <c r="F100" s="208"/>
      <c r="G100" s="108" t="s">
        <v>108</v>
      </c>
      <c r="H100" s="339"/>
      <c r="I100" s="339"/>
      <c r="J100" s="339"/>
      <c r="K100" s="339"/>
      <c r="L100" s="339"/>
      <c r="M100" s="339"/>
      <c r="N100" s="339"/>
      <c r="O100" s="339"/>
      <c r="P100" s="339"/>
      <c r="Q100" s="339"/>
      <c r="R100" s="339"/>
    </row>
    <row r="101" spans="1:18">
      <c r="A101" s="339"/>
      <c r="B101" s="339"/>
      <c r="C101" s="339"/>
      <c r="D101" s="339"/>
      <c r="E101" s="108" t="str">
        <f>IF(ISBLANK(F28),"",TEXT(F28,1)&amp;" penalty for "&amp;TEXT(MID($A$22,1,100),1)&amp;" - "&amp;TEXT($E$20,1)&amp;" (17-18 FYA CPIH deflated prices)")</f>
        <v/>
      </c>
      <c r="F101" s="208"/>
      <c r="G101" s="108" t="s">
        <v>108</v>
      </c>
      <c r="H101" s="339"/>
      <c r="I101" s="339"/>
      <c r="J101" s="339"/>
      <c r="K101" s="339"/>
      <c r="L101" s="339"/>
      <c r="M101" s="339"/>
      <c r="N101" s="339"/>
      <c r="O101" s="339"/>
      <c r="P101" s="339"/>
      <c r="Q101" s="339"/>
      <c r="R101" s="339"/>
    </row>
    <row r="102" spans="1:18">
      <c r="A102" s="339"/>
      <c r="B102" s="339"/>
      <c r="C102" s="339"/>
      <c r="D102" s="339"/>
      <c r="E102" s="339"/>
      <c r="F102" s="386"/>
      <c r="G102" s="339"/>
      <c r="H102" s="339"/>
      <c r="I102" s="339"/>
      <c r="J102" s="339"/>
      <c r="K102" s="339"/>
      <c r="L102" s="339"/>
      <c r="M102" s="339"/>
      <c r="N102" s="339"/>
      <c r="O102" s="339"/>
      <c r="P102" s="339"/>
      <c r="Q102" s="339"/>
      <c r="R102" s="339"/>
    </row>
    <row r="103" spans="1:18" s="141" customFormat="1" ht="13">
      <c r="A103" s="141">
        <f>InputB!B21</f>
        <v>0</v>
      </c>
      <c r="F103" s="72"/>
    </row>
    <row r="104" spans="1:18">
      <c r="A104" s="339"/>
      <c r="B104" s="339"/>
      <c r="C104" s="339"/>
      <c r="D104" s="339"/>
      <c r="E104" s="339"/>
      <c r="F104" s="386"/>
      <c r="G104" s="339"/>
      <c r="H104" s="339"/>
      <c r="I104" s="339"/>
      <c r="J104" s="339"/>
      <c r="K104" s="339"/>
      <c r="L104" s="339"/>
      <c r="M104" s="339"/>
      <c r="N104" s="339"/>
      <c r="O104" s="339"/>
      <c r="P104" s="339"/>
      <c r="Q104" s="339"/>
      <c r="R104" s="339"/>
    </row>
    <row r="105" spans="1:18" s="108" customFormat="1" ht="13">
      <c r="D105" s="162" t="s">
        <v>156</v>
      </c>
      <c r="F105" s="110"/>
    </row>
    <row r="106" spans="1:18" s="108" customFormat="1" ht="12.5">
      <c r="F106" s="110"/>
    </row>
    <row r="107" spans="1:18" s="108" customFormat="1" ht="13">
      <c r="D107" s="162"/>
      <c r="E107" s="108" t="s">
        <v>157</v>
      </c>
      <c r="F107" s="335">
        <f>InputB!C21</f>
        <v>0</v>
      </c>
      <c r="G107" s="104"/>
    </row>
    <row r="108" spans="1:18" s="108" customFormat="1" ht="12.5">
      <c r="F108" s="335">
        <f>InputB!E21</f>
        <v>0</v>
      </c>
      <c r="G108" s="104"/>
    </row>
    <row r="109" spans="1:18" s="108" customFormat="1" ht="12.5">
      <c r="F109" s="335">
        <f>InputB!G21</f>
        <v>0</v>
      </c>
      <c r="G109" s="104"/>
    </row>
    <row r="110" spans="1:18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</row>
    <row r="111" spans="1:18" s="108" customFormat="1" ht="14">
      <c r="E111" s="108" t="str">
        <f>"Gate "&amp;TEXT( MID( $A$103, 1, 100 ), 1 )&amp; " has progessed upto"</f>
        <v>Gate 1 has progessed upto</v>
      </c>
      <c r="F111" s="209"/>
      <c r="G111" s="339" t="s">
        <v>158</v>
      </c>
    </row>
    <row r="112" spans="1:18" s="202" customFormat="1" ht="14">
      <c r="D112" s="339"/>
      <c r="E112" s="108" t="s">
        <v>166</v>
      </c>
      <c r="F112" s="387"/>
      <c r="G112" s="339"/>
      <c r="H112" s="339"/>
    </row>
    <row r="113" spans="4:9" s="202" customFormat="1" ht="14">
      <c r="D113" s="339"/>
      <c r="E113" s="339"/>
      <c r="F113" s="386"/>
      <c r="G113" s="339"/>
      <c r="H113" s="339"/>
    </row>
    <row r="114" spans="4:9" s="202" customFormat="1" ht="14">
      <c r="D114" s="339"/>
      <c r="E114" s="108" t="str">
        <f xml:space="preserve"> TEXT( F107,1 ) &amp; " cumulative percentage of allocated spend given gate reached for " &amp; TEXT( MID( $A$103, 1, 100 ), 1 )</f>
        <v>1 cumulative percentage of allocated spend given gate reached for 1</v>
      </c>
      <c r="F114" s="432" t="e" cm="1">
        <f t="array" ref="F114">_xlfn.IFS($F$111=1,(0.1),$F$111=2,0.25,$F$111=3,0.6,$F$111=4,1)</f>
        <v>#N/A</v>
      </c>
      <c r="G114" s="108" t="s">
        <v>104</v>
      </c>
      <c r="H114" s="339"/>
    </row>
    <row r="115" spans="4:9" s="202" customFormat="1" ht="14">
      <c r="D115" s="339"/>
      <c r="E115" s="108" t="str">
        <f>IF(ISBLANK(F108),"",TEXT(F108,1)&amp;" cumulative percentage of allocated spend given gate reached for "&amp;TEXT(MID($A$103,1,100),1))</f>
        <v>1 cumulative percentage of allocated spend given gate reached for 1</v>
      </c>
      <c r="F115" s="432" t="e" cm="1">
        <f t="array" ref="F115">_xlfn.IFS($F$111=1,(0.1),$F$111=2,0.25,$F$111=3,0.6,$F$111=4,1)</f>
        <v>#N/A</v>
      </c>
      <c r="G115" s="108" t="s">
        <v>104</v>
      </c>
      <c r="H115" s="339"/>
    </row>
    <row r="116" spans="4:9" s="202" customFormat="1" ht="14">
      <c r="D116" s="339"/>
      <c r="E116" s="108" t="str">
        <f>IF(ISBLANK(F109),"",TEXT(F109,1)&amp;" cumulative percentage of allocated spend given gate reached for "&amp;TEXT(MID($A$103,1,100),1))</f>
        <v>1 cumulative percentage of allocated spend given gate reached for 1</v>
      </c>
      <c r="F116" s="432" t="e" cm="1">
        <f t="array" ref="F116">_xlfn.IFS($F$111=1,(0.1),$F$111=2,0.25,$F$111=3,0.6,$F$111=4,1)</f>
        <v>#N/A</v>
      </c>
      <c r="G116" s="108" t="s">
        <v>104</v>
      </c>
      <c r="H116" s="339"/>
    </row>
    <row r="117" spans="4:9" s="202" customFormat="1" ht="14">
      <c r="D117" s="339"/>
      <c r="E117" s="108"/>
      <c r="F117" s="432"/>
      <c r="G117" s="108"/>
      <c r="H117" s="339"/>
    </row>
    <row r="118" spans="4:9" s="203" customFormat="1" ht="14">
      <c r="D118" s="385"/>
      <c r="E118" s="104" t="s">
        <v>160</v>
      </c>
      <c r="F118" s="433"/>
      <c r="G118" s="104" t="s">
        <v>104</v>
      </c>
      <c r="H118" s="385"/>
    </row>
    <row r="119" spans="4:9" s="203" customFormat="1" ht="14">
      <c r="D119" s="385"/>
      <c r="E119" s="104" t="s">
        <v>161</v>
      </c>
      <c r="F119" s="433" t="e" cm="1">
        <f t="array" ref="F119">_xlfn.IFS(F111=1,(0.15),F111=2,0.35,F111=3,0.4,F111=4,0)</f>
        <v>#N/A</v>
      </c>
      <c r="G119" s="104" t="s">
        <v>104</v>
      </c>
      <c r="H119" s="385"/>
    </row>
    <row r="120" spans="4:9" s="203" customFormat="1" ht="14">
      <c r="D120" s="385"/>
      <c r="E120" s="104" t="s">
        <v>162</v>
      </c>
      <c r="F120" s="433" t="e">
        <f>F118*F119</f>
        <v>#N/A</v>
      </c>
      <c r="G120" s="104" t="s">
        <v>104</v>
      </c>
      <c r="H120" s="385"/>
    </row>
    <row r="121" spans="4:9" s="203" customFormat="1" ht="14">
      <c r="D121" s="385"/>
      <c r="E121" s="104" t="s">
        <v>163</v>
      </c>
      <c r="F121" s="433" t="e">
        <f>F114+F120</f>
        <v>#N/A</v>
      </c>
      <c r="G121" s="104" t="s">
        <v>104</v>
      </c>
      <c r="H121" s="385"/>
      <c r="I121" s="385"/>
    </row>
    <row r="122" spans="4:9" s="108" customFormat="1" ht="12.5">
      <c r="F122" s="110"/>
    </row>
    <row r="123" spans="4:9" s="108" customFormat="1" ht="13">
      <c r="D123" s="258" t="s">
        <v>167</v>
      </c>
      <c r="F123" s="110"/>
    </row>
    <row r="124" spans="4:9" s="108" customFormat="1" ht="12.5">
      <c r="F124" s="110"/>
    </row>
    <row r="125" spans="4:9" s="108" customFormat="1" ht="12.5">
      <c r="E125" s="108" t="str">
        <f xml:space="preserve"> TEXT( F107,1 ) &amp; " totex allowance for " &amp; TEXT( MID( $A$103, 1, 100 ), 1 ) &amp; " - " &amp; TEXT( $E$19, 1 ) &amp; " (17-18 FYA CPIH deflated prices)"</f>
        <v>1 totex allowance for 1 - water resources (17-18 FYA CPIH deflated prices)</v>
      </c>
      <c r="F125" s="208"/>
      <c r="G125" s="108" t="s">
        <v>108</v>
      </c>
    </row>
    <row r="126" spans="4:9" s="108" customFormat="1" ht="12.5">
      <c r="E126" s="108" t="str">
        <f>IF(ISBLANK(F108),"",TEXT(F108,1)&amp;" totex allowance for "&amp;TEXT(MID($A$103,1,100),1)&amp;" - "&amp;TEXT($E$19,1)&amp;" (17-18 FYA CPIH deflated prices)")</f>
        <v>1 totex allowance for 1 - water resources (17-18 FYA CPIH deflated prices)</v>
      </c>
      <c r="F126" s="208"/>
      <c r="G126" s="108" t="s">
        <v>108</v>
      </c>
    </row>
    <row r="127" spans="4:9" s="108" customFormat="1" ht="12.5">
      <c r="E127" s="108" t="str">
        <f>IF(ISBLANK(F109),"",TEXT(F109,1)&amp;" totex allowance for "&amp;TEXT(MID($A$103,1,100),1)&amp;" - "&amp;TEXT($E$19,1)&amp;" (17-18 FYA CPIH deflated prices)")</f>
        <v>1 totex allowance for 1 - water resources (17-18 FYA CPIH deflated prices)</v>
      </c>
      <c r="F127" s="208"/>
      <c r="G127" s="108" t="s">
        <v>108</v>
      </c>
    </row>
    <row r="128" spans="4:9" s="108" customFormat="1" ht="12.5">
      <c r="F128" s="338"/>
    </row>
    <row r="129" spans="4:9" s="108" customFormat="1" ht="12.5">
      <c r="E129" s="108" t="str">
        <f xml:space="preserve"> TEXT( F107,1 ) &amp; " additional totex allowance for " &amp; TEXT( MID( $A$103, 1, 100 ), 1 ) &amp; " - " &amp; TEXT( $E$19, 1 ) &amp; " (17-18 FYA CPIH deflated prices)"</f>
        <v>1 additional totex allowance for 1 - water resources (17-18 FYA CPIH deflated prices)</v>
      </c>
      <c r="F129" s="208"/>
      <c r="G129" s="108" t="s">
        <v>108</v>
      </c>
    </row>
    <row r="130" spans="4:9" s="108" customFormat="1" ht="12.5">
      <c r="E130" s="108" t="str">
        <f>IF(ISBLANK(F108),"",TEXT(F108,1)&amp;" additional totex allowance for "&amp;TEXT(MID($A$103,1,100),1)&amp;" - "&amp;TEXT($E$19,1)&amp;" (17-18 FYA CPIH deflated prices)")</f>
        <v>1 additional totex allowance for 1 - water resources (17-18 FYA CPIH deflated prices)</v>
      </c>
      <c r="F130" s="208"/>
      <c r="G130" s="108" t="s">
        <v>108</v>
      </c>
    </row>
    <row r="131" spans="4:9" s="108" customFormat="1" ht="12.5">
      <c r="E131" s="108" t="str">
        <f>IF(ISBLANK(F109),"",TEXT(F109,1)&amp;" additional totex allowance for "&amp;TEXT(MID($A$103,1,100),1)&amp;" - "&amp;TEXT($E$19,1)&amp;" (17-18 FYA CPIH deflated prices)")</f>
        <v>1 additional totex allowance for 1 - water resources (17-18 FYA CPIH deflated prices)</v>
      </c>
      <c r="F131" s="208"/>
      <c r="G131" s="108" t="s">
        <v>108</v>
      </c>
    </row>
    <row r="132" spans="4:9" s="108" customFormat="1" ht="12.5">
      <c r="F132" s="110"/>
    </row>
    <row r="133" spans="4:9" s="202" customFormat="1" ht="14">
      <c r="D133" s="339"/>
      <c r="E133" s="108" t="str">
        <f xml:space="preserve"> TEXT( F107,1 ) &amp; " totex allowance for " &amp; TEXT( MID( $A$103, 1, 100 ), 1 ) &amp; " - " &amp; TEXT( $E$20, 1 ) &amp; " (17-18 FYA CPIH deflated prices)"</f>
        <v>1 totex allowance for 1 - water network plus (17-18 FYA CPIH deflated prices)</v>
      </c>
      <c r="F133" s="208"/>
      <c r="G133" s="108" t="s">
        <v>108</v>
      </c>
      <c r="H133" s="339"/>
      <c r="I133" s="339"/>
    </row>
    <row r="134" spans="4:9" s="202" customFormat="1" ht="14">
      <c r="D134" s="339"/>
      <c r="E134" s="108" t="str">
        <f>IF(ISBLANK(F108),"",TEXT(F108,1)&amp;" totex allowance for "&amp;TEXT(MID($A$103,1,100),1)&amp;" - "&amp;TEXT($E$20,1)&amp;" (17-18 FYA CPIH deflated prices)")</f>
        <v>1 totex allowance for 1 - water network plus (17-18 FYA CPIH deflated prices)</v>
      </c>
      <c r="F134" s="208"/>
      <c r="G134" s="108" t="s">
        <v>108</v>
      </c>
      <c r="H134" s="339"/>
      <c r="I134" s="339"/>
    </row>
    <row r="135" spans="4:9" s="202" customFormat="1" ht="14">
      <c r="D135" s="339"/>
      <c r="E135" s="108" t="str">
        <f>IF(ISBLANK(F109),"",TEXT(F109,1)&amp;" totex allowance for "&amp;TEXT(MID($A$103,1,100),1)&amp;" - "&amp;TEXT($E$20,1)&amp;" (17-18 FYA CPIH deflated prices)")</f>
        <v>1 totex allowance for 1 - water network plus (17-18 FYA CPIH deflated prices)</v>
      </c>
      <c r="F135" s="208"/>
      <c r="G135" s="108" t="s">
        <v>108</v>
      </c>
      <c r="H135" s="339"/>
      <c r="I135" s="339"/>
    </row>
    <row r="136" spans="4:9" s="203" customFormat="1" ht="14">
      <c r="D136" s="385"/>
      <c r="E136" s="104"/>
      <c r="F136" s="338"/>
      <c r="G136" s="104"/>
      <c r="H136" s="385"/>
      <c r="I136" s="385"/>
    </row>
    <row r="137" spans="4:9" s="202" customFormat="1" ht="14">
      <c r="D137" s="339"/>
      <c r="E137" s="108" t="str">
        <f xml:space="preserve"> TEXT( F107,1 ) &amp; " additional totex allowance for " &amp; TEXT( MID( $A$103, 1, 100 ), 1 ) &amp; " - " &amp; TEXT( $E$20, 1 ) &amp; " (17-18 FYA CPIH deflated prices)"</f>
        <v>1 additional totex allowance for 1 - water network plus (17-18 FYA CPIH deflated prices)</v>
      </c>
      <c r="F137" s="208"/>
      <c r="G137" s="108" t="s">
        <v>108</v>
      </c>
      <c r="H137" s="339"/>
      <c r="I137" s="339"/>
    </row>
    <row r="138" spans="4:9" s="202" customFormat="1" ht="14">
      <c r="D138" s="339"/>
      <c r="E138" s="108" t="str">
        <f>IF(ISBLANK(F108),"",TEXT(F108,1)&amp;" additional totex allowance for "&amp;TEXT(MID($A$103,1,100),1)&amp;" - "&amp;TEXT($E$20,1)&amp;" (17-18 FYA CPIH deflated prices)")</f>
        <v>1 additional totex allowance for 1 - water network plus (17-18 FYA CPIH deflated prices)</v>
      </c>
      <c r="F138" s="208"/>
      <c r="G138" s="108" t="s">
        <v>108</v>
      </c>
      <c r="H138" s="339"/>
      <c r="I138" s="339"/>
    </row>
    <row r="139" spans="4:9" s="202" customFormat="1" ht="14">
      <c r="D139" s="339"/>
      <c r="E139" s="108" t="str">
        <f>IF(ISBLANK(F109),"",TEXT(F109,1)&amp;" additional totex allowance for "&amp;TEXT(MID($A$103,1,100),1)&amp;" - "&amp;TEXT($E$20,1)&amp;" (17-18 FYA CPIH deflated prices)")</f>
        <v>1 additional totex allowance for 1 - water network plus (17-18 FYA CPIH deflated prices)</v>
      </c>
      <c r="F139" s="208"/>
      <c r="G139" s="108" t="s">
        <v>108</v>
      </c>
      <c r="H139" s="339"/>
      <c r="I139" s="339"/>
    </row>
    <row r="140" spans="4:9" s="202" customFormat="1" ht="14">
      <c r="D140" s="339"/>
      <c r="E140" s="339"/>
      <c r="F140" s="386"/>
      <c r="G140" s="339"/>
      <c r="H140" s="339"/>
      <c r="I140" s="339"/>
    </row>
    <row r="141" spans="4:9" s="202" customFormat="1" ht="14">
      <c r="D141" s="108"/>
      <c r="E141" s="108" t="str">
        <f xml:space="preserve"> TEXT( F107,1 ) &amp; " PAYG ratio - " &amp; TEXT( $E$19, 1 )</f>
        <v>1 PAYG ratio - water resources</v>
      </c>
      <c r="F141" s="207" t="e">
        <f>VLOOKUP(F107,'Discount Rate '!B8:C24,2,FALSE)</f>
        <v>#N/A</v>
      </c>
      <c r="G141" s="108" t="s">
        <v>104</v>
      </c>
      <c r="H141" s="108"/>
      <c r="I141" s="108"/>
    </row>
    <row r="142" spans="4:9" s="202" customFormat="1" ht="14">
      <c r="D142" s="108"/>
      <c r="E142" s="108" t="str">
        <f>IF(ISBLANK(F108),"",TEXT(F108,1)&amp;" PAYG ratio - "&amp;TEXT($E$19,1))</f>
        <v>1 PAYG ratio - water resources</v>
      </c>
      <c r="F142" s="207" t="e">
        <f>VLOOKUP(F108,'Discount Rate '!B8:C24,2,FALSE)</f>
        <v>#N/A</v>
      </c>
      <c r="G142" s="108" t="s">
        <v>104</v>
      </c>
      <c r="H142" s="108"/>
      <c r="I142" s="108"/>
    </row>
    <row r="143" spans="4:9" s="202" customFormat="1" ht="14">
      <c r="D143" s="108"/>
      <c r="E143" s="108" t="str">
        <f>IF(ISBLANK(F109),"",TEXT(F109,1)&amp;" PAYG ratio - "&amp;TEXT($E$19,1))</f>
        <v>1 PAYG ratio - water resources</v>
      </c>
      <c r="F143" s="207" t="e">
        <f>VLOOKUP(F109,'Discount Rate '!B8:C24,2,FALSE)</f>
        <v>#N/A</v>
      </c>
      <c r="G143" s="108" t="s">
        <v>104</v>
      </c>
      <c r="H143" s="108"/>
      <c r="I143" s="108"/>
    </row>
    <row r="144" spans="4:9" s="108" customFormat="1" ht="12.5">
      <c r="F144" s="110"/>
    </row>
    <row r="145" spans="1:18" s="108" customFormat="1" ht="12.5">
      <c r="E145" s="108" t="str">
        <f xml:space="preserve"> TEXT( F107,1 ) &amp; " PAYG ratio - " &amp; TEXT( $E$20, 1 )</f>
        <v>1 PAYG ratio - water network plus</v>
      </c>
      <c r="F145" s="207" t="e">
        <f>VLOOKUP(F107,'Discount Rate '!$B$8:$D$24,3,FALSE)</f>
        <v>#N/A</v>
      </c>
      <c r="G145" s="108" t="s">
        <v>104</v>
      </c>
    </row>
    <row r="146" spans="1:18" s="108" customFormat="1" ht="12.5">
      <c r="E146" s="108" t="str">
        <f>IF(ISBLANK(F108),"",TEXT(F108,1)&amp;" PAYG ratio - "&amp;TEXT($E$20,1))</f>
        <v>1 PAYG ratio - water network plus</v>
      </c>
      <c r="F146" s="207" t="e">
        <f>VLOOKUP(F108,'Discount Rate '!$B$8:$D$24,3,FALSE)</f>
        <v>#N/A</v>
      </c>
      <c r="G146" s="108" t="s">
        <v>104</v>
      </c>
    </row>
    <row r="147" spans="1:18" s="108" customFormat="1" ht="12.5">
      <c r="E147" s="108" t="str">
        <f>IF(ISBLANK(F109),"",TEXT(F109,1)&amp;" PAYG ratio - "&amp;TEXT($E$20,1))</f>
        <v>1 PAYG ratio - water network plus</v>
      </c>
      <c r="F147" s="207" t="e">
        <f>VLOOKUP(F109,'Discount Rate '!$B$8:$D$24,3,FALSE)</f>
        <v>#N/A</v>
      </c>
      <c r="G147" s="108" t="s">
        <v>104</v>
      </c>
    </row>
    <row r="148" spans="1:18" s="108" customFormat="1" ht="14">
      <c r="F148" s="386"/>
    </row>
    <row r="149" spans="1:18" s="108" customFormat="1" ht="14">
      <c r="D149" s="162" t="s">
        <v>165</v>
      </c>
      <c r="F149" s="386"/>
    </row>
    <row r="150" spans="1:18">
      <c r="A150" s="108"/>
      <c r="B150" s="108"/>
      <c r="C150" s="108"/>
      <c r="D150" s="108"/>
      <c r="E150" s="108"/>
      <c r="F150" s="110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</row>
    <row r="151" spans="1:18">
      <c r="A151" s="108"/>
      <c r="B151" s="108"/>
      <c r="C151" s="108"/>
      <c r="D151" s="339"/>
      <c r="E151" s="108" t="str">
        <f xml:space="preserve"> TEXT( F107,1 ) &amp; " outturn totex for " &amp; TEXT( MID( $A$103, 1, 100 ), 1 ) &amp; " - " &amp; TEXT( $E$19, 1 ) &amp; " (17-18 FYA CPIH deflated prices)"</f>
        <v>1 outturn totex for 1 - water resources (17-18 FYA CPIH deflated prices)</v>
      </c>
      <c r="F151" s="208"/>
      <c r="G151" s="108" t="s">
        <v>108</v>
      </c>
      <c r="H151" s="339"/>
      <c r="I151" s="339"/>
      <c r="J151" s="108"/>
      <c r="K151" s="108"/>
      <c r="L151" s="108"/>
      <c r="M151" s="108"/>
      <c r="N151" s="108"/>
      <c r="O151" s="108"/>
      <c r="P151" s="108"/>
      <c r="Q151" s="108"/>
      <c r="R151" s="108"/>
    </row>
    <row r="152" spans="1:18">
      <c r="A152" s="108"/>
      <c r="B152" s="108"/>
      <c r="C152" s="108"/>
      <c r="D152" s="339"/>
      <c r="E152" s="108" t="str">
        <f>IF(ISBLANK(F108),"",TEXT(F108,1)&amp;" outturn totex for "&amp;TEXT(MID($A$103,1,100),1)&amp;" - "&amp;TEXT($E$19,1)&amp;" (17-18 FYA CPIH deflated prices)")</f>
        <v>1 outturn totex for 1 - water resources (17-18 FYA CPIH deflated prices)</v>
      </c>
      <c r="F152" s="208"/>
      <c r="G152" s="108" t="s">
        <v>108</v>
      </c>
      <c r="H152" s="339"/>
      <c r="I152" s="339"/>
      <c r="J152" s="108"/>
      <c r="K152" s="108"/>
      <c r="L152" s="108"/>
      <c r="M152" s="108"/>
      <c r="N152" s="108"/>
      <c r="O152" s="108"/>
      <c r="P152" s="108"/>
      <c r="Q152" s="108"/>
      <c r="R152" s="108"/>
    </row>
    <row r="153" spans="1:18">
      <c r="A153" s="108"/>
      <c r="B153" s="108"/>
      <c r="C153" s="108"/>
      <c r="D153" s="339"/>
      <c r="E153" s="108" t="str">
        <f>IF(ISBLANK(F109),"",TEXT(F109,1)&amp;" outturn totex for "&amp;TEXT(MID($A$103,1,100),1)&amp;" - "&amp;TEXT($E$19,1)&amp;" (17-18 FYA CPIH deflated prices)")</f>
        <v>1 outturn totex for 1 - water resources (17-18 FYA CPIH deflated prices)</v>
      </c>
      <c r="F153" s="208"/>
      <c r="G153" s="108" t="s">
        <v>108</v>
      </c>
      <c r="H153" s="339"/>
      <c r="I153" s="339"/>
      <c r="J153" s="108"/>
      <c r="K153" s="108"/>
      <c r="L153" s="108"/>
      <c r="M153" s="108"/>
      <c r="N153" s="108"/>
      <c r="O153" s="108"/>
      <c r="P153" s="108"/>
      <c r="Q153" s="108"/>
      <c r="R153" s="108"/>
    </row>
    <row r="154" spans="1:18" s="234" customFormat="1">
      <c r="A154" s="104"/>
      <c r="B154" s="104"/>
      <c r="C154" s="104"/>
      <c r="D154" s="385"/>
      <c r="E154" s="104"/>
      <c r="F154" s="338"/>
      <c r="G154" s="104"/>
      <c r="H154" s="385"/>
      <c r="I154" s="385"/>
      <c r="J154" s="104"/>
      <c r="K154" s="104"/>
      <c r="L154" s="104"/>
      <c r="M154" s="104"/>
      <c r="N154" s="104"/>
      <c r="O154" s="104"/>
      <c r="P154" s="104"/>
      <c r="Q154" s="104"/>
      <c r="R154" s="104"/>
    </row>
    <row r="155" spans="1:18">
      <c r="A155" s="108"/>
      <c r="B155" s="108"/>
      <c r="C155" s="108"/>
      <c r="D155" s="339"/>
      <c r="E155" s="108" t="str">
        <f xml:space="preserve"> TEXT( F107,1 ) &amp; " outturn additional totex for " &amp; TEXT( MID( $A$103, 1, 100 ), 1 ) &amp; " - " &amp; TEXT( $E$19, 1 ) &amp; " (17-18 FYA CPIH deflated prices)"</f>
        <v>1 outturn additional totex for 1 - water resources (17-18 FYA CPIH deflated prices)</v>
      </c>
      <c r="F155" s="208"/>
      <c r="G155" s="108" t="s">
        <v>108</v>
      </c>
      <c r="H155" s="339"/>
      <c r="I155" s="339"/>
      <c r="J155" s="108"/>
      <c r="K155" s="108"/>
      <c r="L155" s="108"/>
      <c r="M155" s="108"/>
      <c r="N155" s="108"/>
      <c r="O155" s="108"/>
      <c r="P155" s="108"/>
      <c r="Q155" s="108"/>
      <c r="R155" s="108"/>
    </row>
    <row r="156" spans="1:18">
      <c r="A156" s="108"/>
      <c r="B156" s="108"/>
      <c r="C156" s="108"/>
      <c r="D156" s="339"/>
      <c r="E156" s="108" t="str">
        <f>IF(ISBLANK(F108),"",TEXT(F108,1)&amp;" outturn additional totex for "&amp;TEXT(MID($A$103,1,100),1)&amp;" - "&amp;TEXT($E$19,1)&amp;" (17-18 FYA CPIH deflated prices)")</f>
        <v>1 outturn additional totex for 1 - water resources (17-18 FYA CPIH deflated prices)</v>
      </c>
      <c r="F156" s="208"/>
      <c r="G156" s="108" t="s">
        <v>108</v>
      </c>
      <c r="H156" s="339"/>
      <c r="I156" s="339"/>
      <c r="J156" s="108"/>
      <c r="K156" s="108"/>
      <c r="L156" s="108"/>
      <c r="M156" s="108"/>
      <c r="N156" s="108"/>
      <c r="O156" s="108"/>
      <c r="P156" s="108"/>
      <c r="Q156" s="108"/>
      <c r="R156" s="108"/>
    </row>
    <row r="157" spans="1:18">
      <c r="A157" s="108"/>
      <c r="B157" s="108"/>
      <c r="C157" s="108"/>
      <c r="D157" s="339"/>
      <c r="E157" s="108" t="str">
        <f>IF(ISBLANK(F109),"",TEXT(F109,1)&amp;" outturn additional totex for "&amp;TEXT(MID($A$103,1,100),1)&amp;" - "&amp;TEXT($E$19,1)&amp;" (17-18 FYA CPIH deflated prices)")</f>
        <v>1 outturn additional totex for 1 - water resources (17-18 FYA CPIH deflated prices)</v>
      </c>
      <c r="F157" s="208"/>
      <c r="G157" s="108" t="s">
        <v>108</v>
      </c>
      <c r="H157" s="339"/>
      <c r="I157" s="339"/>
      <c r="J157" s="108"/>
      <c r="K157" s="108"/>
      <c r="L157" s="108"/>
      <c r="M157" s="108"/>
      <c r="N157" s="108"/>
      <c r="O157" s="108"/>
      <c r="P157" s="108"/>
      <c r="Q157" s="108"/>
      <c r="R157" s="108"/>
    </row>
    <row r="158" spans="1:18">
      <c r="A158" s="108"/>
      <c r="B158" s="108"/>
      <c r="C158" s="108"/>
      <c r="D158" s="339"/>
      <c r="E158" s="108"/>
      <c r="F158" s="386"/>
      <c r="G158" s="339"/>
      <c r="H158" s="339"/>
      <c r="I158" s="339"/>
      <c r="J158" s="108"/>
      <c r="K158" s="108"/>
      <c r="L158" s="108"/>
      <c r="M158" s="108"/>
      <c r="N158" s="108"/>
      <c r="O158" s="108"/>
      <c r="P158" s="108"/>
      <c r="Q158" s="108"/>
      <c r="R158" s="108"/>
    </row>
    <row r="159" spans="1:18">
      <c r="A159" s="108"/>
      <c r="B159" s="108"/>
      <c r="C159" s="108"/>
      <c r="D159" s="108"/>
      <c r="E159" s="108" t="str">
        <f xml:space="preserve"> TEXT( F107,1 ) &amp; " outturn totex for " &amp; TEXT( MID( $A$103, 1, 100 ), 1 ) &amp; " - " &amp; TEXT( $E$20, 1 ) &amp; " (17-18 FYA CPIH deflated prices)"</f>
        <v>1 outturn totex for 1 - water network plus (17-18 FYA CPIH deflated prices)</v>
      </c>
      <c r="F159" s="208"/>
      <c r="G159" s="108" t="s">
        <v>108</v>
      </c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</row>
    <row r="160" spans="1:18">
      <c r="A160" s="108"/>
      <c r="B160" s="108"/>
      <c r="C160" s="108"/>
      <c r="D160" s="108"/>
      <c r="E160" s="108" t="str">
        <f>IF(ISBLANK(F108),"",TEXT(F108,1)&amp;" outturn totex for "&amp;TEXT(MID($A$103,1,100),1)&amp;" - "&amp;TEXT($E$20,1)&amp;" (17-18 FYA CPIH deflated prices)")</f>
        <v>1 outturn totex for 1 - water network plus (17-18 FYA CPIH deflated prices)</v>
      </c>
      <c r="F160" s="208"/>
      <c r="G160" s="108" t="s">
        <v>108</v>
      </c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</row>
    <row r="161" spans="1:18">
      <c r="A161" s="108"/>
      <c r="B161" s="108"/>
      <c r="C161" s="108"/>
      <c r="D161" s="108"/>
      <c r="E161" s="108" t="str">
        <f>IF(ISBLANK(F109),"",TEXT(F109,1)&amp;" outturn totex for "&amp;TEXT(MID($A$103,1,100),1)&amp;" - "&amp;TEXT($E$20,1)&amp;" (17-18 FYA CPIH deflated prices)")</f>
        <v>1 outturn totex for 1 - water network plus (17-18 FYA CPIH deflated prices)</v>
      </c>
      <c r="F161" s="208"/>
      <c r="G161" s="108" t="s">
        <v>108</v>
      </c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</row>
    <row r="162" spans="1:18" s="234" customFormat="1">
      <c r="A162" s="104"/>
      <c r="B162" s="104"/>
      <c r="C162" s="104"/>
      <c r="D162" s="104"/>
      <c r="E162" s="104"/>
      <c r="F162" s="338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  <c r="R162" s="104"/>
    </row>
    <row r="163" spans="1:18">
      <c r="A163" s="108"/>
      <c r="B163" s="108"/>
      <c r="C163" s="108"/>
      <c r="D163" s="108"/>
      <c r="E163" s="108" t="str">
        <f xml:space="preserve"> TEXT( F107,1 ) &amp; " outturn additional totex for " &amp; TEXT( MID( $A$103, 1, 100 ), 1 ) &amp; " - " &amp; TEXT( $E$20, 1 ) &amp; " (17-18 FYA CPIH deflated prices)"</f>
        <v>1 outturn additional totex for 1 - water network plus (17-18 FYA CPIH deflated prices)</v>
      </c>
      <c r="F163" s="208"/>
      <c r="G163" s="108" t="s">
        <v>108</v>
      </c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</row>
    <row r="164" spans="1:18">
      <c r="A164" s="108"/>
      <c r="B164" s="108"/>
      <c r="C164" s="108"/>
      <c r="D164" s="108"/>
      <c r="E164" s="108" t="str">
        <f>IF(ISBLANK(F108),"",TEXT(F108,1)&amp;" outturn additional totex for "&amp;TEXT(MID($A$103,1,100),1)&amp;" - "&amp;TEXT($E$20,1)&amp;" (17-18 FYA CPIH deflated prices)")</f>
        <v>1 outturn additional totex for 1 - water network plus (17-18 FYA CPIH deflated prices)</v>
      </c>
      <c r="F164" s="208"/>
      <c r="G164" s="108" t="s">
        <v>108</v>
      </c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</row>
    <row r="165" spans="1:18">
      <c r="A165" s="108"/>
      <c r="B165" s="108"/>
      <c r="C165" s="108"/>
      <c r="D165" s="108"/>
      <c r="E165" s="108" t="str">
        <f>IF(ISBLANK(F109),"",TEXT(F109,1)&amp;" outturn additional totex for "&amp;TEXT(MID($A$103,1,100),1)&amp;" - "&amp;TEXT($E$20,1)&amp;" (17-18 FYA CPIH deflated prices)")</f>
        <v>1 outturn additional totex for 1 - water network plus (17-18 FYA CPIH deflated prices)</v>
      </c>
      <c r="F165" s="208"/>
      <c r="G165" s="108" t="s">
        <v>108</v>
      </c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</row>
    <row r="166" spans="1:18">
      <c r="A166" s="339"/>
      <c r="B166" s="339"/>
      <c r="C166" s="339"/>
      <c r="D166" s="339"/>
      <c r="E166" s="108"/>
      <c r="F166" s="386"/>
      <c r="G166" s="339"/>
      <c r="H166" s="339"/>
      <c r="I166" s="339"/>
      <c r="J166" s="339"/>
      <c r="K166" s="339"/>
      <c r="L166" s="339"/>
      <c r="M166" s="339"/>
      <c r="N166" s="339"/>
      <c r="O166" s="339"/>
      <c r="P166" s="339"/>
      <c r="Q166" s="339"/>
      <c r="R166" s="339"/>
    </row>
    <row r="167" spans="1:18">
      <c r="A167" s="339"/>
      <c r="B167" s="339"/>
      <c r="C167" s="339"/>
      <c r="D167" s="339"/>
      <c r="E167" s="108" t="str">
        <f xml:space="preserve"> TEXT( F107,1 ) &amp; " penalty for " &amp; TEXT( MID( $A$103, 1, 100 ), 1 ) &amp; " - " &amp; TEXT( $E$19, 1 ) &amp; " (17-18 FYA CPIH deflated prices)"</f>
        <v>1 penalty for 1 - water resources (17-18 FYA CPIH deflated prices)</v>
      </c>
      <c r="F167" s="208"/>
      <c r="G167" s="108" t="s">
        <v>108</v>
      </c>
      <c r="H167" s="339"/>
      <c r="I167" s="339"/>
      <c r="J167" s="339"/>
      <c r="K167" s="339"/>
      <c r="L167" s="339"/>
      <c r="M167" s="339"/>
      <c r="N167" s="339"/>
      <c r="O167" s="339"/>
      <c r="P167" s="339"/>
      <c r="Q167" s="339"/>
      <c r="R167" s="339"/>
    </row>
    <row r="168" spans="1:18">
      <c r="A168" s="339"/>
      <c r="B168" s="339"/>
      <c r="C168" s="339"/>
      <c r="D168" s="339"/>
      <c r="E168" s="108" t="str">
        <f>IF(ISBLANK(F108),"",TEXT(F108,1)&amp;" penalty for "&amp;TEXT(MID($A$103,1,100),1)&amp;" - "&amp;TEXT($E$19,1)&amp;" (17-18 FYA CPIH deflated prices)")</f>
        <v>1 penalty for 1 - water resources (17-18 FYA CPIH deflated prices)</v>
      </c>
      <c r="F168" s="208"/>
      <c r="G168" s="108" t="s">
        <v>108</v>
      </c>
      <c r="H168" s="339"/>
      <c r="I168" s="339"/>
      <c r="J168" s="339"/>
      <c r="K168" s="339"/>
      <c r="L168" s="339"/>
      <c r="M168" s="339"/>
      <c r="N168" s="339"/>
      <c r="O168" s="339"/>
      <c r="P168" s="339"/>
      <c r="Q168" s="339"/>
      <c r="R168" s="339"/>
    </row>
    <row r="169" spans="1:18">
      <c r="A169" s="339"/>
      <c r="B169" s="339"/>
      <c r="C169" s="339"/>
      <c r="D169" s="339"/>
      <c r="E169" s="108" t="str">
        <f>IF(ISBLANK(F109),"",TEXT(F109,1)&amp;" penalty for "&amp;TEXT(MID($A$103,1,100),1)&amp;" - "&amp;TEXT($E$19,1)&amp;" (17-18 FYA CPIH deflated prices)")</f>
        <v>1 penalty for 1 - water resources (17-18 FYA CPIH deflated prices)</v>
      </c>
      <c r="F169" s="208"/>
      <c r="G169" s="108" t="s">
        <v>108</v>
      </c>
      <c r="H169" s="339"/>
      <c r="I169" s="339"/>
      <c r="J169" s="339"/>
      <c r="K169" s="339"/>
      <c r="L169" s="339"/>
      <c r="M169" s="339"/>
      <c r="N169" s="339"/>
      <c r="O169" s="339"/>
      <c r="P169" s="339"/>
      <c r="Q169" s="339"/>
      <c r="R169" s="339"/>
    </row>
    <row r="170" spans="1:18">
      <c r="A170" s="339"/>
      <c r="B170" s="339"/>
      <c r="C170" s="339"/>
      <c r="D170" s="339"/>
      <c r="E170" s="108"/>
      <c r="F170" s="386"/>
      <c r="G170" s="339"/>
      <c r="H170" s="339"/>
      <c r="I170" s="339"/>
      <c r="J170" s="339"/>
      <c r="K170" s="339"/>
      <c r="L170" s="339"/>
      <c r="M170" s="339"/>
      <c r="N170" s="339"/>
      <c r="O170" s="339"/>
      <c r="P170" s="339"/>
      <c r="Q170" s="339"/>
      <c r="R170" s="339"/>
    </row>
    <row r="171" spans="1:18">
      <c r="A171" s="339"/>
      <c r="B171" s="339"/>
      <c r="C171" s="339"/>
      <c r="D171" s="339"/>
      <c r="E171" s="108" t="str">
        <f xml:space="preserve"> TEXT( F107,1 ) &amp; " penalty for " &amp; TEXT( MID( $A$103, 1, 100 ), 1 ) &amp; " - " &amp; TEXT( $E$20, 1 ) &amp; " (17-18 FYA CPIH deflated prices)"</f>
        <v>1 penalty for 1 - water network plus (17-18 FYA CPIH deflated prices)</v>
      </c>
      <c r="F171" s="208"/>
      <c r="G171" s="108" t="s">
        <v>108</v>
      </c>
      <c r="H171" s="339"/>
      <c r="I171" s="339"/>
      <c r="J171" s="339"/>
      <c r="K171" s="339"/>
      <c r="L171" s="339"/>
      <c r="M171" s="339"/>
      <c r="N171" s="339"/>
      <c r="O171" s="339"/>
      <c r="P171" s="339"/>
      <c r="Q171" s="339"/>
      <c r="R171" s="339"/>
    </row>
    <row r="172" spans="1:18">
      <c r="A172" s="339"/>
      <c r="B172" s="339"/>
      <c r="C172" s="339"/>
      <c r="D172" s="339"/>
      <c r="E172" s="108" t="str">
        <f>IF(ISBLANK(F108),"",TEXT(F108,1)&amp;" penalty for "&amp;TEXT(MID($A$103,1,100),1)&amp;" - "&amp;TEXT($E$20,1)&amp;" (17-18 FYA CPIH deflated prices)")</f>
        <v>1 penalty for 1 - water network plus (17-18 FYA CPIH deflated prices)</v>
      </c>
      <c r="F172" s="208"/>
      <c r="G172" s="108" t="s">
        <v>108</v>
      </c>
      <c r="H172" s="339"/>
      <c r="I172" s="339"/>
      <c r="J172" s="339"/>
      <c r="K172" s="339"/>
      <c r="L172" s="339"/>
      <c r="M172" s="339"/>
      <c r="N172" s="339"/>
      <c r="O172" s="339"/>
      <c r="P172" s="339"/>
      <c r="Q172" s="339"/>
      <c r="R172" s="339"/>
    </row>
    <row r="173" spans="1:18">
      <c r="A173" s="339"/>
      <c r="B173" s="339"/>
      <c r="C173" s="339"/>
      <c r="D173" s="339"/>
      <c r="E173" s="108" t="str">
        <f>IF(ISBLANK(F109),"",TEXT(F109,1)&amp;" penalty for "&amp;TEXT(MID($A$103,1,100),1)&amp;" - "&amp;TEXT($E$20,1)&amp;" (17-18 FYA CPIH deflated prices)")</f>
        <v>1 penalty for 1 - water network plus (17-18 FYA CPIH deflated prices)</v>
      </c>
      <c r="F173" s="208"/>
      <c r="G173" s="108" t="s">
        <v>108</v>
      </c>
      <c r="H173" s="339"/>
      <c r="I173" s="339"/>
      <c r="J173" s="339"/>
      <c r="K173" s="339"/>
      <c r="L173" s="339"/>
      <c r="M173" s="339"/>
      <c r="N173" s="339"/>
      <c r="O173" s="339"/>
      <c r="P173" s="339"/>
      <c r="Q173" s="339"/>
      <c r="R173" s="339"/>
    </row>
    <row r="174" spans="1:18">
      <c r="A174" s="339"/>
      <c r="B174" s="339"/>
      <c r="C174" s="339"/>
      <c r="D174" s="339"/>
      <c r="E174" s="339"/>
      <c r="F174" s="339"/>
      <c r="G174" s="339"/>
      <c r="H174" s="339"/>
      <c r="I174" s="339"/>
      <c r="J174" s="339"/>
      <c r="K174" s="339"/>
      <c r="L174" s="339"/>
      <c r="M174" s="339"/>
      <c r="N174" s="339"/>
      <c r="O174" s="339"/>
      <c r="P174" s="339"/>
      <c r="Q174" s="339"/>
      <c r="R174" s="339"/>
    </row>
    <row r="175" spans="1:18">
      <c r="A175" s="102" t="s">
        <v>88</v>
      </c>
      <c r="B175" s="145"/>
      <c r="C175" s="145"/>
      <c r="D175" s="145"/>
      <c r="E175" s="145"/>
      <c r="F175" s="145"/>
      <c r="G175" s="145"/>
      <c r="H175" s="145"/>
      <c r="I175" s="145"/>
      <c r="J175" s="145"/>
      <c r="K175" s="145"/>
      <c r="L175" s="145"/>
      <c r="M175" s="145"/>
      <c r="N175" s="145"/>
      <c r="O175" s="145"/>
      <c r="P175" s="145"/>
      <c r="Q175" s="145"/>
      <c r="R175" s="145"/>
    </row>
    <row r="176" spans="1:18"/>
    <row r="177" spans="1:18"/>
    <row r="178" spans="1:18"/>
    <row r="179" spans="1:18"/>
    <row r="180" spans="1:18"/>
    <row r="181" spans="1:18"/>
    <row r="182" spans="1:18"/>
    <row r="183" spans="1:18"/>
    <row r="184" spans="1:18"/>
    <row r="185" spans="1:18"/>
    <row r="186" spans="1:18"/>
    <row r="187" spans="1:18"/>
    <row r="188" spans="1:18"/>
    <row r="189" spans="1:18"/>
    <row r="190" spans="1:18"/>
    <row r="191" spans="1:18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</row>
    <row r="192" spans="1:18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</row>
    <row r="193" customFormat="1"/>
    <row r="194" customFormat="1"/>
    <row r="195" customFormat="1"/>
    <row r="196" customFormat="1"/>
    <row r="197" customFormat="1"/>
    <row r="198" customFormat="1"/>
    <row r="199" customFormat="1"/>
    <row r="200" customFormat="1"/>
    <row r="201" customFormat="1"/>
    <row r="202" customFormat="1"/>
    <row r="203" customFormat="1"/>
    <row r="204" customFormat="1"/>
    <row r="205" customFormat="1"/>
    <row r="206" customFormat="1"/>
    <row r="207" customFormat="1"/>
    <row r="208" customFormat="1"/>
    <row r="209" customFormat="1"/>
    <row r="210" customFormat="1"/>
    <row r="211" customFormat="1"/>
    <row r="212" customFormat="1"/>
    <row r="213" customFormat="1"/>
    <row r="214" customFormat="1"/>
    <row r="215" customFormat="1"/>
    <row r="216" customFormat="1"/>
    <row r="217" customFormat="1"/>
    <row r="218" customFormat="1"/>
    <row r="219" customFormat="1"/>
    <row r="220" customFormat="1"/>
    <row r="221" customFormat="1"/>
    <row r="222" customFormat="1"/>
    <row r="223" customFormat="1"/>
    <row r="224" customFormat="1"/>
    <row r="225" customFormat="1"/>
    <row r="226" customFormat="1"/>
    <row r="227" customFormat="1"/>
    <row r="228" customFormat="1"/>
    <row r="229" customFormat="1"/>
    <row r="230" customFormat="1"/>
    <row r="231" customFormat="1"/>
    <row r="232" customFormat="1"/>
    <row r="233" customFormat="1"/>
    <row r="234" customFormat="1"/>
    <row r="235" customFormat="1"/>
    <row r="236" customFormat="1"/>
    <row r="237" customFormat="1"/>
    <row r="238" customFormat="1"/>
    <row r="239" customFormat="1"/>
    <row r="240" customFormat="1"/>
    <row r="241" customFormat="1"/>
    <row r="242" customFormat="1"/>
    <row r="243" customFormat="1"/>
    <row r="244" customFormat="1"/>
    <row r="245" customFormat="1"/>
    <row r="246" customFormat="1"/>
    <row r="247" customFormat="1"/>
    <row r="248" customFormat="1"/>
    <row r="249" customFormat="1"/>
    <row r="250" customFormat="1"/>
    <row r="251" customFormat="1"/>
    <row r="252" customFormat="1"/>
    <row r="253" customFormat="1"/>
    <row r="254" customFormat="1"/>
    <row r="255" customFormat="1"/>
    <row r="256" customFormat="1"/>
    <row r="257" customFormat="1"/>
    <row r="258" customFormat="1"/>
    <row r="259" customFormat="1"/>
    <row r="260" customFormat="1"/>
    <row r="261" customFormat="1"/>
    <row r="262" customFormat="1"/>
    <row r="263" customFormat="1"/>
    <row r="264" customFormat="1"/>
    <row r="265" customFormat="1"/>
    <row r="266" customFormat="1"/>
    <row r="267" customFormat="1"/>
    <row r="268" customFormat="1"/>
    <row r="269" customFormat="1"/>
    <row r="270" customFormat="1"/>
    <row r="271" customFormat="1"/>
    <row r="272" customFormat="1"/>
    <row r="273" spans="1:18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</row>
    <row r="274" spans="1:18"/>
    <row r="275" spans="1:18"/>
    <row r="276" spans="1:18"/>
    <row r="277" spans="1:18"/>
    <row r="278" spans="1:18"/>
    <row r="279" spans="1:18"/>
    <row r="280" spans="1:18"/>
    <row r="281" spans="1:18"/>
    <row r="282" spans="1:18"/>
    <row r="283" spans="1:18"/>
    <row r="284" spans="1:18"/>
    <row r="285" spans="1:18"/>
    <row r="286" spans="1:18"/>
    <row r="287" spans="1:18"/>
    <row r="288" spans="1:18"/>
    <row r="289"/>
    <row r="290"/>
  </sheetData>
  <conditionalFormatting sqref="F48:F51">
    <cfRule type="notContainsText" priority="1" operator="notContains" text="ANH,WSH,HDD,NES,SVE,SWB,SRN,TMS, UUW, WSX,YKY, AFW,BRL,PRT,SEW,SSC,SES,">
      <formula>ISERROR(SEARCH("ANH,WSH,HDD,NES,SVE,SWB,SRN,TMS, UUW, WSX,YKY, AFW,BRL,PRT,SEW,SSC,SES,",F48))</formula>
    </cfRule>
    <cfRule type="containsText" dxfId="32" priority="2" operator="containsText" text="ANH,WSH,HDD,NES,SVE,SWB,SRN,TMS, UUW, WSX,YKY, AFW,BRL,PRT,SEW,SSC,SES,">
      <formula>NOT(ISERROR(SEARCH("ANH,WSH,HDD,NES,SVE,SWB,SRN,TMS, UUW, WSX,YKY, AFW,BRL,PRT,SEW,SSC,SES,",F48)))</formula>
    </cfRule>
  </conditionalFormatting>
  <conditionalFormatting sqref="F57:F58">
    <cfRule type="notContainsText" priority="3" operator="notContains" text="ANH,WSH,HDD,NES,SVE,SWB,SRN,TMS, UUW, WSX,YKY, AFW,BRL,PRT,SEW,SSC,SES,">
      <formula>ISERROR(SEARCH("ANH,WSH,HDD,NES,SVE,SWB,SRN,TMS, UUW, WSX,YKY, AFW,BRL,PRT,SEW,SSC,SES,",F57))</formula>
    </cfRule>
    <cfRule type="containsText" dxfId="31" priority="4" operator="containsText" text="ANH,WSH,HDD,NES,SVE,SWB,SRN,TMS, UUW, WSX,YKY, AFW,BRL,PRT,SEW,SSC,SES,">
      <formula>NOT(ISERROR(SEARCH("ANH,WSH,HDD,NES,SVE,SWB,SRN,TMS, UUW, WSX,YKY, AFW,BRL,PRT,SEW,SSC,SES,",F57)))</formula>
    </cfRule>
  </conditionalFormatting>
  <conditionalFormatting sqref="J3:V3">
    <cfRule type="cellIs" dxfId="30" priority="20" operator="equal">
      <formula>"Post-Fcst"</formula>
    </cfRule>
    <cfRule type="cellIs" dxfId="29" priority="21" operator="equal">
      <formula>"Forecast"</formula>
    </cfRule>
    <cfRule type="cellIs" dxfId="28" priority="22" operator="equal">
      <formula>"Pre Fcst"</formula>
    </cfRule>
  </conditionalFormatting>
  <dataValidations count="3">
    <dataValidation type="list" allowBlank="1" showInputMessage="1" showErrorMessage="1" sqref="F111 F30" xr:uid="{00000000-0002-0000-0300-000001000000}">
      <formula1>"1,2,3,4"</formula1>
    </dataValidation>
    <dataValidation type="list" allowBlank="1" showInputMessage="1" showErrorMessage="1" sqref="F28 F26 F107:F109" xr:uid="{94FE4C7E-3082-4969-B60C-7875529647B2}">
      <formula1>"ANH,WSH,HDD,NES,SVE,SWB,SRN,TMS, UUW, WSX,YKY, AFW,BRL,PRT,SEW,SSC,SES,N?A"</formula1>
    </dataValidation>
    <dataValidation type="list" allowBlank="1" showInputMessage="1" showErrorMessage="1" sqref="F27" xr:uid="{69D82C81-A943-4ADA-9AB7-E804736F1FF7}">
      <formula1>"ANH,WSH,HDD,NES,SVE,SWB,SRN,TMS, UUW, WSX,YKY, AFW,BRL,PRT,SEW,SSC,SES,N/A"</formula1>
    </dataValidation>
  </dataValidations>
  <printOptions headings="1"/>
  <pageMargins left="0.70866141732283472" right="0.70866141732283472" top="0.74803149606299213" bottom="0.74803149606299213" header="0.31496062992125984" footer="0.31496062992125984"/>
  <pageSetup paperSize="9" scale="41" fitToHeight="0" orientation="landscape" blackAndWhite="1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573830A-96F4-4788-8BF4-0DC95E6A89D9}">
          <x14:formula1>
            <xm:f>'Solution Partnerships'!$B$32:$B$55</xm:f>
          </x14:formula1>
          <xm:sqref>A22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tabColor rgb="FFFFFF99"/>
    <pageSetUpPr fitToPage="1"/>
  </sheetPr>
  <dimension ref="A1:XFC32"/>
  <sheetViews>
    <sheetView showGridLines="0" zoomScale="120" zoomScaleNormal="120" workbookViewId="0">
      <pane xSplit="9" ySplit="5" topLeftCell="J6" activePane="bottomRight" state="frozen"/>
      <selection pane="topRight"/>
      <selection pane="bottomLeft"/>
      <selection pane="bottomRight" activeCell="F9" sqref="F9"/>
    </sheetView>
  </sheetViews>
  <sheetFormatPr defaultColWidth="0" defaultRowHeight="14" zeroHeight="1"/>
  <cols>
    <col min="1" max="4" width="1.08984375" style="158" customWidth="1"/>
    <col min="5" max="5" width="56" style="158" customWidth="1"/>
    <col min="6" max="6" width="11.81640625" style="158" customWidth="1"/>
    <col min="7" max="8" width="11.08984375" style="158" customWidth="1"/>
    <col min="9" max="9" width="1.36328125" style="158" customWidth="1"/>
    <col min="10" max="18" width="11.81640625" style="158" customWidth="1"/>
    <col min="19" max="22" width="9.6328125" style="158" bestFit="1" customWidth="1"/>
    <col min="23" max="16383" width="8.81640625" style="158" hidden="1"/>
    <col min="16384" max="16384" width="5.36328125" style="158" hidden="1"/>
  </cols>
  <sheetData>
    <row r="1" spans="1:22" ht="25">
      <c r="A1" s="62" t="str">
        <f ca="1" xml:space="preserve"> RIGHT(CELL("filename", A1), LEN(CELL("filename", A1)) - SEARCH("]", CELL("filename", A1)))</f>
        <v>InputsC</v>
      </c>
      <c r="B1" s="63"/>
      <c r="C1" s="64"/>
      <c r="D1" s="63"/>
      <c r="E1" s="65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</row>
    <row r="2" spans="1:22" ht="14.5">
      <c r="A2" s="104"/>
      <c r="B2" s="104"/>
      <c r="C2" s="104"/>
      <c r="D2" s="104"/>
      <c r="E2" s="108" t="str">
        <f xml:space="preserve"> Time!E$2</f>
        <v>Model Period Ending</v>
      </c>
      <c r="F2"/>
      <c r="G2"/>
      <c r="H2" s="108">
        <f xml:space="preserve"> Time!H$2</f>
        <v>0</v>
      </c>
      <c r="I2" s="108">
        <f xml:space="preserve"> Time!I$2</f>
        <v>0</v>
      </c>
      <c r="J2" s="137">
        <f xml:space="preserve"> Time!J$21</f>
        <v>42825</v>
      </c>
      <c r="K2" s="137">
        <f xml:space="preserve"> Time!K$21</f>
        <v>43190</v>
      </c>
      <c r="L2" s="137">
        <f xml:space="preserve"> Time!L$21</f>
        <v>43555</v>
      </c>
      <c r="M2" s="137">
        <f xml:space="preserve"> Time!M$21</f>
        <v>43921</v>
      </c>
      <c r="N2" s="137">
        <f xml:space="preserve"> Time!N$21</f>
        <v>44286</v>
      </c>
      <c r="O2" s="137">
        <f xml:space="preserve"> Time!O$21</f>
        <v>44651</v>
      </c>
      <c r="P2" s="137">
        <f xml:space="preserve"> Time!P$21</f>
        <v>45016</v>
      </c>
      <c r="Q2" s="137">
        <f xml:space="preserve"> Time!Q$21</f>
        <v>45382</v>
      </c>
      <c r="R2" s="137">
        <f xml:space="preserve"> Time!R$21</f>
        <v>45747</v>
      </c>
      <c r="S2" s="137">
        <f xml:space="preserve"> Time!S$21</f>
        <v>46112</v>
      </c>
      <c r="T2" s="137">
        <f xml:space="preserve"> Time!T$21</f>
        <v>46477</v>
      </c>
      <c r="U2" s="137">
        <f xml:space="preserve"> Time!U$21</f>
        <v>46843</v>
      </c>
      <c r="V2" s="137">
        <f xml:space="preserve"> Time!V$21</f>
        <v>47208</v>
      </c>
    </row>
    <row r="3" spans="1:22">
      <c r="A3" s="104"/>
      <c r="B3" s="104"/>
      <c r="C3" s="104"/>
      <c r="D3" s="104"/>
      <c r="E3" s="108" t="str">
        <f xml:space="preserve"> Time!E$3</f>
        <v>Pre Forecast vs Forecast</v>
      </c>
      <c r="F3" s="339"/>
      <c r="G3" s="108"/>
      <c r="H3" s="108">
        <f xml:space="preserve"> Time!H$3</f>
        <v>0</v>
      </c>
      <c r="I3" s="108">
        <f xml:space="preserve"> Time!I$3</f>
        <v>0</v>
      </c>
      <c r="J3" s="108" t="str">
        <f xml:space="preserve"> Time!J$55</f>
        <v>Pre Fcst</v>
      </c>
      <c r="K3" s="108" t="str">
        <f xml:space="preserve"> Time!K$55</f>
        <v>Pre Fcst</v>
      </c>
      <c r="L3" s="108" t="str">
        <f xml:space="preserve"> Time!L$55</f>
        <v>Pre Fcst</v>
      </c>
      <c r="M3" s="108" t="str">
        <f xml:space="preserve"> Time!M$55</f>
        <v>Pre Fcst</v>
      </c>
      <c r="N3" s="108" t="str">
        <f xml:space="preserve"> Time!N$55</f>
        <v>Forecast</v>
      </c>
      <c r="O3" s="108" t="str">
        <f xml:space="preserve"> Time!O$55</f>
        <v>Forecast</v>
      </c>
      <c r="P3" s="108" t="str">
        <f xml:space="preserve"> Time!P$55</f>
        <v>Forecast</v>
      </c>
      <c r="Q3" s="108" t="str">
        <f xml:space="preserve"> Time!Q$55</f>
        <v>Forecast</v>
      </c>
      <c r="R3" s="108" t="str">
        <f xml:space="preserve"> Time!R$55</f>
        <v>Forecast</v>
      </c>
      <c r="S3" s="108" t="str">
        <f xml:space="preserve"> Time!S$55</f>
        <v>Post-Fcst</v>
      </c>
      <c r="T3" s="108" t="str">
        <f xml:space="preserve"> Time!T$55</f>
        <v>Post-Fcst</v>
      </c>
      <c r="U3" s="108" t="str">
        <f xml:space="preserve"> Time!U$55</f>
        <v>Post-Fcst</v>
      </c>
      <c r="V3" s="108" t="str">
        <f xml:space="preserve"> Time!V$55</f>
        <v>Post-Fcst</v>
      </c>
    </row>
    <row r="4" spans="1:22">
      <c r="A4" s="106"/>
      <c r="B4" s="106"/>
      <c r="C4" s="106"/>
      <c r="D4" s="106"/>
      <c r="E4" s="108" t="str">
        <f xml:space="preserve"> Time!E$4</f>
        <v>Financial Year Ending</v>
      </c>
      <c r="F4" s="108"/>
      <c r="G4" s="108"/>
      <c r="H4" s="108">
        <f xml:space="preserve"> Time!H$4</f>
        <v>0</v>
      </c>
      <c r="I4" s="108">
        <f xml:space="preserve"> Time!I$4</f>
        <v>0</v>
      </c>
      <c r="J4" s="108">
        <f xml:space="preserve"> Time!J$29</f>
        <v>2017</v>
      </c>
      <c r="K4" s="108">
        <f xml:space="preserve"> Time!K$29</f>
        <v>2018</v>
      </c>
      <c r="L4" s="108">
        <f xml:space="preserve"> Time!L$29</f>
        <v>2019</v>
      </c>
      <c r="M4" s="108">
        <f xml:space="preserve"> Time!M$29</f>
        <v>2020</v>
      </c>
      <c r="N4" s="108">
        <f xml:space="preserve"> Time!N$29</f>
        <v>2021</v>
      </c>
      <c r="O4" s="108">
        <f xml:space="preserve"> Time!O$29</f>
        <v>2022</v>
      </c>
      <c r="P4" s="108">
        <f xml:space="preserve"> Time!P$29</f>
        <v>2023</v>
      </c>
      <c r="Q4" s="108">
        <f xml:space="preserve"> Time!Q$29</f>
        <v>2024</v>
      </c>
      <c r="R4" s="108">
        <f xml:space="preserve"> Time!R$29</f>
        <v>2025</v>
      </c>
      <c r="S4" s="108">
        <f xml:space="preserve"> Time!S$29</f>
        <v>2026</v>
      </c>
      <c r="T4" s="108">
        <f xml:space="preserve"> Time!T$29</f>
        <v>2027</v>
      </c>
      <c r="U4" s="108">
        <f xml:space="preserve"> Time!U$29</f>
        <v>2028</v>
      </c>
      <c r="V4" s="108">
        <f xml:space="preserve"> Time!V$29</f>
        <v>2029</v>
      </c>
    </row>
    <row r="5" spans="1:22">
      <c r="A5" s="104"/>
      <c r="B5" s="104"/>
      <c r="C5" s="104"/>
      <c r="D5" s="104"/>
      <c r="E5" s="108" t="str">
        <f xml:space="preserve"> Time!E$5</f>
        <v>Model column counter</v>
      </c>
      <c r="F5" s="14" t="s">
        <v>145</v>
      </c>
      <c r="G5" s="1" t="s">
        <v>146</v>
      </c>
      <c r="H5" s="14" t="s">
        <v>147</v>
      </c>
      <c r="I5" s="104"/>
      <c r="J5" s="104">
        <f xml:space="preserve"> Time!J$8</f>
        <v>1</v>
      </c>
      <c r="K5" s="104">
        <f xml:space="preserve"> Time!K$8</f>
        <v>2</v>
      </c>
      <c r="L5" s="104">
        <f xml:space="preserve"> Time!L$8</f>
        <v>3</v>
      </c>
      <c r="M5" s="104">
        <f xml:space="preserve"> Time!M$8</f>
        <v>4</v>
      </c>
      <c r="N5" s="104">
        <f xml:space="preserve"> Time!N$8</f>
        <v>5</v>
      </c>
      <c r="O5" s="104">
        <f xml:space="preserve"> Time!O$8</f>
        <v>6</v>
      </c>
      <c r="P5" s="104">
        <f xml:space="preserve"> Time!P$8</f>
        <v>7</v>
      </c>
      <c r="Q5" s="104">
        <f xml:space="preserve"> Time!Q$8</f>
        <v>8</v>
      </c>
      <c r="R5" s="104">
        <f xml:space="preserve"> Time!R$8</f>
        <v>9</v>
      </c>
      <c r="S5" s="104">
        <f xml:space="preserve"> Time!S$8</f>
        <v>10</v>
      </c>
      <c r="T5" s="104">
        <f xml:space="preserve"> Time!T$8</f>
        <v>11</v>
      </c>
      <c r="U5" s="104">
        <f xml:space="preserve"> Time!U$8</f>
        <v>12</v>
      </c>
      <c r="V5" s="104">
        <f xml:space="preserve"> Time!V$8</f>
        <v>13</v>
      </c>
    </row>
    <row r="6" spans="1:22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339"/>
      <c r="T6" s="339"/>
      <c r="U6" s="339"/>
      <c r="V6" s="339"/>
    </row>
    <row r="7" spans="1:22" s="108" customFormat="1" ht="13">
      <c r="A7" s="141" t="s">
        <v>168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</row>
    <row r="8" spans="1:22" s="108" customFormat="1" ht="13">
      <c r="E8" s="12"/>
      <c r="F8" s="104"/>
      <c r="G8" s="104"/>
    </row>
    <row r="9" spans="1:22" s="108" customFormat="1" ht="12.5">
      <c r="E9" s="4" t="s">
        <v>169</v>
      </c>
      <c r="F9" s="199">
        <v>42461</v>
      </c>
      <c r="G9" s="104" t="s">
        <v>170</v>
      </c>
    </row>
    <row r="10" spans="1:22" s="108" customFormat="1" ht="12.5">
      <c r="E10" s="4"/>
      <c r="F10" s="4"/>
      <c r="G10" s="4"/>
    </row>
    <row r="11" spans="1:22" s="108" customFormat="1" ht="12.5">
      <c r="E11" s="4" t="s">
        <v>171</v>
      </c>
      <c r="F11" s="201">
        <v>2017</v>
      </c>
      <c r="G11" s="104" t="s">
        <v>172</v>
      </c>
    </row>
    <row r="12" spans="1:22" customFormat="1" ht="14.5"/>
    <row r="13" spans="1:22" s="108" customFormat="1" ht="12.5">
      <c r="E13" s="4" t="s">
        <v>173</v>
      </c>
      <c r="F13" s="200">
        <v>3</v>
      </c>
      <c r="G13" s="104" t="s">
        <v>174</v>
      </c>
    </row>
    <row r="14" spans="1:22" s="108" customFormat="1" ht="12.5">
      <c r="E14" s="4"/>
      <c r="F14" s="4"/>
      <c r="G14" s="104"/>
    </row>
    <row r="15" spans="1:22" s="108" customFormat="1" ht="12.5">
      <c r="E15" s="4" t="s">
        <v>175</v>
      </c>
      <c r="F15" s="199">
        <v>43921</v>
      </c>
      <c r="G15" s="104" t="s">
        <v>170</v>
      </c>
    </row>
    <row r="16" spans="1:22" s="108" customFormat="1" ht="12.5">
      <c r="E16" s="4"/>
      <c r="F16" s="4"/>
      <c r="G16" s="104"/>
    </row>
    <row r="17" spans="1:18" s="108" customFormat="1" ht="12.5">
      <c r="E17" s="4" t="s">
        <v>176</v>
      </c>
      <c r="F17" s="199">
        <v>45747</v>
      </c>
      <c r="G17" s="104" t="s">
        <v>170</v>
      </c>
    </row>
    <row r="18" spans="1:18" s="108" customFormat="1" ht="12.5">
      <c r="E18" s="104"/>
      <c r="F18" s="104"/>
      <c r="G18" s="104"/>
    </row>
    <row r="19" spans="1:18" s="159" customFormat="1" ht="13">
      <c r="A19" s="112" t="s">
        <v>88</v>
      </c>
    </row>
    <row r="20" spans="1:18">
      <c r="A20" s="339"/>
      <c r="B20" s="339"/>
      <c r="C20" s="339"/>
      <c r="D20" s="339"/>
      <c r="E20" s="339"/>
      <c r="F20" s="339"/>
      <c r="G20" s="339"/>
      <c r="H20" s="339"/>
      <c r="I20" s="339"/>
      <c r="J20" s="339"/>
      <c r="K20" s="339"/>
      <c r="L20" s="339"/>
      <c r="M20" s="339"/>
      <c r="N20" s="339"/>
      <c r="O20" s="339"/>
      <c r="P20" s="339"/>
      <c r="Q20" s="339"/>
      <c r="R20" s="339"/>
    </row>
    <row r="21" spans="1:18" ht="14.5" hidden="1" customHeight="1">
      <c r="A21" s="339"/>
      <c r="B21" s="339"/>
      <c r="C21" s="339"/>
      <c r="D21" s="339"/>
      <c r="E21" s="339"/>
      <c r="F21" s="339"/>
      <c r="G21" s="339"/>
      <c r="H21" s="339"/>
      <c r="I21" s="339"/>
      <c r="J21" s="339"/>
      <c r="K21" s="339"/>
      <c r="L21" s="339"/>
      <c r="M21" s="339"/>
      <c r="N21" s="339"/>
      <c r="O21" s="339"/>
      <c r="P21" s="339"/>
      <c r="Q21" s="339"/>
      <c r="R21" s="339"/>
    </row>
    <row r="22" spans="1:18" ht="14.5" hidden="1" customHeight="1">
      <c r="A22" s="339"/>
      <c r="B22" s="339"/>
      <c r="C22" s="339"/>
      <c r="D22" s="339"/>
      <c r="E22" s="339"/>
      <c r="F22" s="339"/>
      <c r="G22" s="339"/>
      <c r="H22" s="339"/>
      <c r="I22" s="339"/>
      <c r="J22" s="339"/>
      <c r="K22" s="339"/>
      <c r="L22" s="339"/>
      <c r="M22" s="339"/>
      <c r="N22" s="339"/>
      <c r="O22" s="339"/>
      <c r="P22" s="339"/>
      <c r="Q22" s="339"/>
      <c r="R22" s="339"/>
    </row>
    <row r="23" spans="1:18" ht="14.5" hidden="1" customHeight="1">
      <c r="A23" s="339"/>
      <c r="B23" s="339"/>
      <c r="C23" s="339"/>
      <c r="D23" s="339"/>
      <c r="E23" s="339"/>
      <c r="F23" s="339"/>
      <c r="G23" s="339"/>
      <c r="H23" s="339"/>
      <c r="I23" s="339"/>
      <c r="J23" s="339"/>
      <c r="K23" s="339"/>
      <c r="L23" s="339"/>
      <c r="M23" s="339"/>
      <c r="N23" s="339"/>
      <c r="O23" s="339"/>
      <c r="P23" s="339"/>
      <c r="Q23" s="339"/>
      <c r="R23" s="339"/>
    </row>
    <row r="24" spans="1:18" ht="14.5" hidden="1" customHeight="1">
      <c r="A24" s="339"/>
      <c r="B24" s="339"/>
      <c r="C24" s="339"/>
      <c r="D24" s="339"/>
      <c r="E24" s="339"/>
      <c r="F24" s="339"/>
      <c r="G24" s="339"/>
      <c r="H24" s="339"/>
      <c r="I24" s="339"/>
      <c r="J24" s="339"/>
      <c r="K24" s="339"/>
      <c r="L24" s="339"/>
      <c r="M24" s="339"/>
      <c r="N24" s="339"/>
      <c r="O24" s="339"/>
      <c r="P24" s="339"/>
      <c r="Q24" s="339"/>
      <c r="R24" s="339"/>
    </row>
    <row r="25" spans="1:18" ht="14.5" hidden="1" customHeight="1">
      <c r="A25" s="339"/>
      <c r="B25" s="339"/>
      <c r="C25" s="339"/>
      <c r="D25" s="339"/>
      <c r="E25" s="339"/>
      <c r="F25" s="339"/>
      <c r="G25" s="339"/>
      <c r="H25" s="339"/>
      <c r="I25" s="339"/>
      <c r="J25" s="339"/>
      <c r="K25" s="339"/>
      <c r="L25" s="339"/>
      <c r="M25" s="339"/>
      <c r="N25" s="339"/>
      <c r="O25" s="339"/>
      <c r="P25" s="339"/>
      <c r="Q25" s="339"/>
      <c r="R25" s="339"/>
    </row>
    <row r="26" spans="1:18" ht="14.5" hidden="1" customHeight="1">
      <c r="A26" s="339"/>
      <c r="B26" s="339"/>
      <c r="C26" s="339"/>
      <c r="D26" s="339"/>
      <c r="E26" s="339"/>
      <c r="F26" s="339"/>
      <c r="G26" s="339"/>
      <c r="H26" s="339"/>
      <c r="I26" s="339"/>
      <c r="J26" s="339"/>
      <c r="K26" s="339"/>
      <c r="L26" s="339"/>
      <c r="M26" s="339"/>
      <c r="N26" s="339"/>
      <c r="O26" s="339"/>
      <c r="P26" s="339"/>
      <c r="Q26" s="339"/>
      <c r="R26" s="339"/>
    </row>
    <row r="27" spans="1:18" hidden="1">
      <c r="A27" s="339"/>
      <c r="B27" s="339"/>
      <c r="C27" s="339"/>
      <c r="D27" s="339"/>
      <c r="E27" s="339"/>
      <c r="F27" s="339"/>
      <c r="G27" s="339"/>
      <c r="H27" s="339"/>
      <c r="I27" s="339"/>
      <c r="J27" s="339"/>
      <c r="K27" s="339"/>
      <c r="L27" s="339"/>
      <c r="M27" s="339"/>
      <c r="N27" s="339"/>
      <c r="O27" s="339"/>
      <c r="P27" s="339"/>
      <c r="Q27" s="339"/>
      <c r="R27" s="339"/>
    </row>
    <row r="28" spans="1:18" hidden="1">
      <c r="A28" s="339"/>
      <c r="B28" s="339"/>
      <c r="C28" s="339"/>
      <c r="D28" s="339"/>
      <c r="E28" s="339"/>
      <c r="F28" s="339"/>
      <c r="G28" s="339"/>
      <c r="H28" s="339"/>
      <c r="I28" s="339"/>
      <c r="J28" s="339"/>
      <c r="K28" s="339"/>
      <c r="L28" s="339"/>
      <c r="M28" s="339"/>
      <c r="N28" s="339"/>
      <c r="O28" s="339"/>
      <c r="P28" s="339"/>
      <c r="Q28" s="339"/>
      <c r="R28" s="339"/>
    </row>
    <row r="29" spans="1:18" hidden="1">
      <c r="A29" s="339"/>
      <c r="B29" s="339"/>
      <c r="C29" s="339"/>
      <c r="D29" s="339"/>
      <c r="E29" s="339"/>
      <c r="F29" s="339"/>
      <c r="G29" s="339"/>
      <c r="H29" s="339"/>
      <c r="I29" s="339"/>
      <c r="J29" s="339"/>
      <c r="K29" s="339"/>
      <c r="L29" s="339"/>
      <c r="M29" s="339"/>
      <c r="N29" s="339"/>
      <c r="O29" s="339"/>
      <c r="P29" s="339"/>
      <c r="Q29" s="339"/>
      <c r="R29" s="339"/>
    </row>
    <row r="30" spans="1:18" hidden="1">
      <c r="A30" s="339"/>
      <c r="B30" s="339"/>
      <c r="C30" s="339"/>
      <c r="D30" s="339"/>
      <c r="E30" s="339"/>
      <c r="F30" s="339"/>
      <c r="G30" s="339"/>
      <c r="H30" s="339"/>
      <c r="I30" s="339"/>
      <c r="J30" s="339"/>
      <c r="K30" s="339"/>
      <c r="L30" s="339"/>
      <c r="M30" s="339"/>
      <c r="N30" s="339"/>
      <c r="O30" s="339"/>
      <c r="P30" s="339"/>
      <c r="Q30" s="339"/>
      <c r="R30" s="339"/>
    </row>
    <row r="31" spans="1:18" hidden="1">
      <c r="A31" s="339"/>
      <c r="B31" s="339"/>
      <c r="C31" s="339"/>
      <c r="D31" s="339"/>
      <c r="E31" s="339"/>
      <c r="F31" s="339"/>
      <c r="G31" s="339"/>
      <c r="H31" s="339"/>
      <c r="I31" s="339"/>
      <c r="J31" s="339"/>
      <c r="K31" s="339"/>
      <c r="L31" s="339"/>
      <c r="M31" s="339"/>
      <c r="N31" s="339"/>
      <c r="O31" s="339"/>
      <c r="P31" s="339"/>
      <c r="Q31" s="339"/>
      <c r="R31" s="339"/>
    </row>
    <row r="32" spans="1:18" hidden="1">
      <c r="A32" s="339"/>
      <c r="B32" s="339"/>
      <c r="C32" s="339"/>
      <c r="D32" s="339"/>
      <c r="E32" s="339"/>
      <c r="F32" s="339"/>
      <c r="G32" s="339"/>
      <c r="H32" s="339"/>
      <c r="I32" s="339"/>
      <c r="J32" s="339"/>
      <c r="K32" s="339"/>
      <c r="L32" s="339"/>
      <c r="M32" s="339"/>
      <c r="N32" s="339"/>
      <c r="O32" s="339"/>
      <c r="P32" s="339"/>
      <c r="Q32" s="339"/>
      <c r="R32" s="339"/>
    </row>
  </sheetData>
  <conditionalFormatting sqref="J3:V3">
    <cfRule type="cellIs" dxfId="27" priority="9" operator="equal">
      <formula>"Post-Fcst"</formula>
    </cfRule>
    <cfRule type="cellIs" dxfId="26" priority="10" operator="equal">
      <formula>"Forecast"</formula>
    </cfRule>
    <cfRule type="cellIs" dxfId="25" priority="11" operator="equal">
      <formula>"Pre Fcst"</formula>
    </cfRule>
  </conditionalFormatting>
  <printOptions headings="1"/>
  <pageMargins left="0.70866141732283472" right="0.70866141732283472" top="0.74803149606299213" bottom="0.74803149606299213" header="0.31496062992125984" footer="0.31496062992125984"/>
  <pageSetup paperSize="9" scale="53" fitToHeight="0" orientation="landscape" blackAndWhite="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>
    <pageSetUpPr fitToPage="1"/>
  </sheetPr>
  <dimension ref="A1:XFD79"/>
  <sheetViews>
    <sheetView showGridLines="0" zoomScale="90" zoomScaleNormal="115" workbookViewId="0">
      <pane xSplit="9" ySplit="5" topLeftCell="J6" activePane="bottomRight" state="frozen"/>
      <selection pane="topRight"/>
      <selection pane="bottomLeft"/>
      <selection pane="bottomRight" activeCell="F50" sqref="F50"/>
    </sheetView>
  </sheetViews>
  <sheetFormatPr defaultColWidth="0" defaultRowHeight="14.5" zeroHeight="1"/>
  <cols>
    <col min="1" max="4" width="1.08984375" customWidth="1"/>
    <col min="5" max="5" width="56" customWidth="1"/>
    <col min="6" max="6" width="12.36328125" customWidth="1"/>
    <col min="7" max="8" width="11.08984375" customWidth="1"/>
    <col min="9" max="9" width="1.36328125" customWidth="1"/>
    <col min="10" max="17" width="11.81640625" customWidth="1"/>
    <col min="18" max="18" width="10.81640625" customWidth="1"/>
    <col min="19" max="20" width="8.81640625" customWidth="1"/>
    <col min="21" max="21" width="9.6328125" customWidth="1"/>
    <col min="22" max="22" width="9.6328125" bestFit="1" customWidth="1"/>
    <col min="23" max="16375" width="8.81640625" hidden="1"/>
    <col min="16376" max="16376" width="6" hidden="1"/>
    <col min="16377" max="16377" width="5.6328125" hidden="1"/>
    <col min="16378" max="16378" width="9.08984375" hidden="1"/>
    <col min="16379" max="16379" width="7.08984375" hidden="1"/>
    <col min="16380" max="16380" width="6.36328125" hidden="1"/>
    <col min="16381" max="16381" width="9.08984375" hidden="1"/>
    <col min="16382" max="16382" width="11.08984375" hidden="1"/>
    <col min="16383" max="16383" width="11.81640625" hidden="1"/>
    <col min="16384" max="16384" width="7.36328125" hidden="1"/>
  </cols>
  <sheetData>
    <row r="1" spans="1:23" s="63" customFormat="1" ht="25">
      <c r="A1" s="62" t="str">
        <f ca="1" xml:space="preserve"> RIGHT(CELL("filename", A1), LEN(CELL("filename", A1)) - SEARCH("]", CELL("filename", A1)))</f>
        <v>Time</v>
      </c>
      <c r="C1" s="64"/>
      <c r="E1" s="65"/>
    </row>
    <row r="2" spans="1:23" s="108" customFormat="1">
      <c r="E2" s="108" t="str">
        <f xml:space="preserve"> E$21</f>
        <v>Model Period Ending</v>
      </c>
      <c r="F2"/>
      <c r="G2"/>
      <c r="H2" s="108">
        <f xml:space="preserve"> H$21</f>
        <v>0</v>
      </c>
      <c r="I2" s="108">
        <f t="shared" ref="I2:Q2" si="0" xml:space="preserve"> I$21</f>
        <v>0</v>
      </c>
      <c r="J2" s="137">
        <f xml:space="preserve"> J$21</f>
        <v>42825</v>
      </c>
      <c r="K2" s="137">
        <f t="shared" si="0"/>
        <v>43190</v>
      </c>
      <c r="L2" s="137">
        <f t="shared" si="0"/>
        <v>43555</v>
      </c>
      <c r="M2" s="137">
        <f t="shared" si="0"/>
        <v>43921</v>
      </c>
      <c r="N2" s="137">
        <f t="shared" si="0"/>
        <v>44286</v>
      </c>
      <c r="O2" s="137">
        <f t="shared" si="0"/>
        <v>44651</v>
      </c>
      <c r="P2" s="137">
        <f t="shared" si="0"/>
        <v>45016</v>
      </c>
      <c r="Q2" s="137">
        <f t="shared" si="0"/>
        <v>45382</v>
      </c>
      <c r="R2" s="137">
        <f xml:space="preserve"> R$21</f>
        <v>45747</v>
      </c>
      <c r="S2" s="137">
        <f t="shared" ref="S2:V2" si="1" xml:space="preserve"> S$21</f>
        <v>46112</v>
      </c>
      <c r="T2" s="137">
        <f t="shared" si="1"/>
        <v>46477</v>
      </c>
      <c r="U2" s="137">
        <f t="shared" si="1"/>
        <v>46843</v>
      </c>
      <c r="V2" s="137">
        <f t="shared" si="1"/>
        <v>47208</v>
      </c>
    </row>
    <row r="3" spans="1:23" s="108" customFormat="1">
      <c r="E3" s="108" t="str">
        <f xml:space="preserve"> E55</f>
        <v>Pre Forecast vs Forecast</v>
      </c>
      <c r="F3"/>
      <c r="G3" s="339"/>
      <c r="H3" s="108">
        <f t="shared" ref="H3:V3" si="2" xml:space="preserve"> H55</f>
        <v>0</v>
      </c>
      <c r="I3" s="108">
        <f t="shared" si="2"/>
        <v>0</v>
      </c>
      <c r="J3" s="108" t="str">
        <f t="shared" ref="J3:K3" si="3" xml:space="preserve"> J55</f>
        <v>Pre Fcst</v>
      </c>
      <c r="K3" s="108" t="str">
        <f t="shared" si="3"/>
        <v>Pre Fcst</v>
      </c>
      <c r="L3" s="108" t="str">
        <f t="shared" si="2"/>
        <v>Pre Fcst</v>
      </c>
      <c r="M3" s="108" t="str">
        <f t="shared" si="2"/>
        <v>Pre Fcst</v>
      </c>
      <c r="N3" s="108" t="str">
        <f t="shared" si="2"/>
        <v>Forecast</v>
      </c>
      <c r="O3" s="108" t="str">
        <f t="shared" si="2"/>
        <v>Forecast</v>
      </c>
      <c r="P3" s="108" t="str">
        <f t="shared" si="2"/>
        <v>Forecast</v>
      </c>
      <c r="Q3" s="108" t="str">
        <f t="shared" si="2"/>
        <v>Forecast</v>
      </c>
      <c r="R3" s="108" t="str">
        <f xml:space="preserve"> R55</f>
        <v>Forecast</v>
      </c>
      <c r="S3" s="108" t="str">
        <f t="shared" si="2"/>
        <v>Post-Fcst</v>
      </c>
      <c r="T3" s="108" t="str">
        <f t="shared" si="2"/>
        <v>Post-Fcst</v>
      </c>
      <c r="U3" s="108" t="str">
        <f t="shared" si="2"/>
        <v>Post-Fcst</v>
      </c>
      <c r="V3" s="108" t="str">
        <f t="shared" si="2"/>
        <v>Post-Fcst</v>
      </c>
    </row>
    <row r="4" spans="1:23" s="108" customFormat="1">
      <c r="E4" s="108" t="str">
        <f xml:space="preserve"> E$29</f>
        <v>Financial Year Ending</v>
      </c>
      <c r="F4"/>
      <c r="G4"/>
      <c r="H4" s="108">
        <f t="shared" ref="H4:V4" si="4" xml:space="preserve"> H$29</f>
        <v>0</v>
      </c>
      <c r="I4" s="108">
        <f t="shared" si="4"/>
        <v>0</v>
      </c>
      <c r="J4" s="109">
        <f t="shared" si="4"/>
        <v>2017</v>
      </c>
      <c r="K4" s="109">
        <f t="shared" si="4"/>
        <v>2018</v>
      </c>
      <c r="L4" s="109">
        <f t="shared" si="4"/>
        <v>2019</v>
      </c>
      <c r="M4" s="109">
        <f t="shared" si="4"/>
        <v>2020</v>
      </c>
      <c r="N4" s="109">
        <f t="shared" si="4"/>
        <v>2021</v>
      </c>
      <c r="O4" s="109">
        <f t="shared" si="4"/>
        <v>2022</v>
      </c>
      <c r="P4" s="109">
        <f t="shared" si="4"/>
        <v>2023</v>
      </c>
      <c r="Q4" s="109">
        <f t="shared" si="4"/>
        <v>2024</v>
      </c>
      <c r="R4" s="109">
        <f t="shared" si="4"/>
        <v>2025</v>
      </c>
      <c r="S4" s="109">
        <f t="shared" si="4"/>
        <v>2026</v>
      </c>
      <c r="T4" s="109">
        <f t="shared" si="4"/>
        <v>2027</v>
      </c>
      <c r="U4" s="109">
        <f t="shared" si="4"/>
        <v>2028</v>
      </c>
      <c r="V4" s="109">
        <f t="shared" si="4"/>
        <v>2029</v>
      </c>
    </row>
    <row r="5" spans="1:23" s="108" customFormat="1" ht="12.5">
      <c r="E5" s="108" t="str">
        <f xml:space="preserve"> E$8</f>
        <v>Model column counter</v>
      </c>
      <c r="F5" s="108">
        <f t="shared" ref="F5:I5" si="5" xml:space="preserve"> F$8</f>
        <v>0</v>
      </c>
      <c r="G5" s="108" t="str">
        <f t="shared" si="5"/>
        <v>counter</v>
      </c>
      <c r="H5" s="108">
        <f t="shared" si="5"/>
        <v>0</v>
      </c>
      <c r="I5" s="108">
        <f t="shared" si="5"/>
        <v>0</v>
      </c>
      <c r="J5" s="108">
        <f xml:space="preserve"> J$8</f>
        <v>1</v>
      </c>
      <c r="K5" s="108">
        <f t="shared" ref="K5:V5" si="6" xml:space="preserve"> K$8</f>
        <v>2</v>
      </c>
      <c r="L5" s="108">
        <f t="shared" si="6"/>
        <v>3</v>
      </c>
      <c r="M5" s="108">
        <f t="shared" si="6"/>
        <v>4</v>
      </c>
      <c r="N5" s="108">
        <f t="shared" si="6"/>
        <v>5</v>
      </c>
      <c r="O5" s="108">
        <f t="shared" si="6"/>
        <v>6</v>
      </c>
      <c r="P5" s="108">
        <f t="shared" si="6"/>
        <v>7</v>
      </c>
      <c r="Q5" s="108">
        <f t="shared" si="6"/>
        <v>8</v>
      </c>
      <c r="R5" s="108">
        <f t="shared" si="6"/>
        <v>9</v>
      </c>
      <c r="S5" s="108">
        <f t="shared" si="6"/>
        <v>10</v>
      </c>
      <c r="T5" s="108">
        <f t="shared" si="6"/>
        <v>11</v>
      </c>
      <c r="U5" s="108">
        <f t="shared" si="6"/>
        <v>12</v>
      </c>
      <c r="V5" s="108">
        <f t="shared" si="6"/>
        <v>13</v>
      </c>
    </row>
    <row r="6" spans="1:23" s="110" customFormat="1" ht="12.5"/>
    <row r="7" spans="1:23" s="110" customFormat="1" ht="13">
      <c r="A7" s="16"/>
      <c r="B7" s="16" t="s">
        <v>177</v>
      </c>
      <c r="C7" s="17"/>
      <c r="D7" s="18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</row>
    <row r="8" spans="1:23" s="110" customFormat="1" ht="13">
      <c r="A8" s="16"/>
      <c r="B8" s="16"/>
      <c r="C8" s="17"/>
      <c r="D8" s="18"/>
      <c r="E8" s="20" t="s">
        <v>178</v>
      </c>
      <c r="F8" s="20"/>
      <c r="G8" s="20" t="s">
        <v>179</v>
      </c>
      <c r="H8" s="20"/>
      <c r="I8" s="21"/>
      <c r="J8" s="20">
        <f xml:space="preserve"> I8 + 1</f>
        <v>1</v>
      </c>
      <c r="K8" s="20">
        <f xml:space="preserve"> J8 + 1</f>
        <v>2</v>
      </c>
      <c r="L8" s="20">
        <f t="shared" ref="L8:R8" si="7" xml:space="preserve"> K8 + 1</f>
        <v>3</v>
      </c>
      <c r="M8" s="20">
        <f t="shared" si="7"/>
        <v>4</v>
      </c>
      <c r="N8" s="20">
        <f t="shared" si="7"/>
        <v>5</v>
      </c>
      <c r="O8" s="20">
        <f t="shared" si="7"/>
        <v>6</v>
      </c>
      <c r="P8" s="20">
        <f t="shared" si="7"/>
        <v>7</v>
      </c>
      <c r="Q8" s="20">
        <f t="shared" si="7"/>
        <v>8</v>
      </c>
      <c r="R8" s="20">
        <f t="shared" si="7"/>
        <v>9</v>
      </c>
      <c r="S8" s="20">
        <f t="shared" ref="S8" si="8" xml:space="preserve"> R8 + 1</f>
        <v>10</v>
      </c>
      <c r="T8" s="20">
        <f t="shared" ref="T8" si="9" xml:space="preserve"> S8 + 1</f>
        <v>11</v>
      </c>
      <c r="U8" s="20">
        <f t="shared" ref="U8" si="10" xml:space="preserve"> T8 + 1</f>
        <v>12</v>
      </c>
      <c r="V8" s="20">
        <f t="shared" ref="V8" si="11" xml:space="preserve"> U8 + 1</f>
        <v>13</v>
      </c>
      <c r="W8" s="20"/>
    </row>
    <row r="9" spans="1:23" s="110" customFormat="1" ht="13">
      <c r="A9" s="16"/>
      <c r="B9" s="16"/>
      <c r="C9" s="17"/>
      <c r="D9" s="18"/>
      <c r="E9" s="18" t="s">
        <v>180</v>
      </c>
      <c r="F9" s="22">
        <f xml:space="preserve"> MAX(L8:V8)</f>
        <v>13</v>
      </c>
      <c r="G9" s="18" t="s">
        <v>181</v>
      </c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</row>
    <row r="10" spans="1:23" s="110" customFormat="1" ht="13">
      <c r="A10" s="16"/>
      <c r="B10" s="16"/>
      <c r="C10" s="17"/>
      <c r="D10" s="18"/>
      <c r="E10" s="18"/>
      <c r="F10" s="22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</row>
    <row r="11" spans="1:23" s="22" customFormat="1" ht="13">
      <c r="A11" s="23"/>
      <c r="B11" s="24"/>
      <c r="C11" s="25"/>
      <c r="D11" s="26"/>
      <c r="E11" s="4" t="str">
        <f xml:space="preserve"> E$8</f>
        <v>Model column counter</v>
      </c>
      <c r="F11" s="4">
        <f xml:space="preserve"> F$8</f>
        <v>0</v>
      </c>
      <c r="G11" s="4" t="str">
        <f xml:space="preserve"> G$8</f>
        <v>counter</v>
      </c>
      <c r="H11" s="4">
        <f t="shared" ref="H11:I11" si="12" xml:space="preserve"> H$8</f>
        <v>0</v>
      </c>
      <c r="I11" s="4">
        <f t="shared" si="12"/>
        <v>0</v>
      </c>
      <c r="J11" s="4">
        <f xml:space="preserve"> J$8</f>
        <v>1</v>
      </c>
      <c r="K11" s="4">
        <f t="shared" ref="K11:V11" si="13" xml:space="preserve"> K$8</f>
        <v>2</v>
      </c>
      <c r="L11" s="4">
        <f t="shared" si="13"/>
        <v>3</v>
      </c>
      <c r="M11" s="4">
        <f t="shared" si="13"/>
        <v>4</v>
      </c>
      <c r="N11" s="4">
        <f t="shared" si="13"/>
        <v>5</v>
      </c>
      <c r="O11" s="4">
        <f t="shared" si="13"/>
        <v>6</v>
      </c>
      <c r="P11" s="4">
        <f t="shared" si="13"/>
        <v>7</v>
      </c>
      <c r="Q11" s="4">
        <f t="shared" si="13"/>
        <v>8</v>
      </c>
      <c r="R11" s="4">
        <f t="shared" si="13"/>
        <v>9</v>
      </c>
      <c r="S11" s="4">
        <f t="shared" si="13"/>
        <v>10</v>
      </c>
      <c r="T11" s="4">
        <f t="shared" si="13"/>
        <v>11</v>
      </c>
      <c r="U11" s="4">
        <f t="shared" si="13"/>
        <v>12</v>
      </c>
      <c r="V11" s="4">
        <f t="shared" si="13"/>
        <v>13</v>
      </c>
    </row>
    <row r="12" spans="1:23" s="19" customFormat="1" ht="13">
      <c r="A12" s="27"/>
      <c r="B12" s="28"/>
      <c r="C12" s="29"/>
      <c r="D12" s="30"/>
      <c r="E12" s="15" t="s">
        <v>182</v>
      </c>
      <c r="G12" s="19" t="s">
        <v>183</v>
      </c>
      <c r="H12" s="19">
        <f xml:space="preserve"> SUM(L12:CC12)</f>
        <v>0</v>
      </c>
      <c r="J12" s="19">
        <f xml:space="preserve"> IF( J11 = 1, 1, 0)</f>
        <v>1</v>
      </c>
      <c r="K12" s="19">
        <f xml:space="preserve"> IF( K11 = 1, 1, 0)</f>
        <v>0</v>
      </c>
      <c r="L12" s="19">
        <f xml:space="preserve"> IF( L11 = 1, 1, 0)</f>
        <v>0</v>
      </c>
      <c r="M12" s="19">
        <f t="shared" ref="M12:V12" si="14" xml:space="preserve"> IF( M11 = 1, 1, 0)</f>
        <v>0</v>
      </c>
      <c r="N12" s="19">
        <f t="shared" si="14"/>
        <v>0</v>
      </c>
      <c r="O12" s="19">
        <f t="shared" si="14"/>
        <v>0</v>
      </c>
      <c r="P12" s="19">
        <f t="shared" si="14"/>
        <v>0</v>
      </c>
      <c r="Q12" s="19">
        <f t="shared" si="14"/>
        <v>0</v>
      </c>
      <c r="R12" s="19">
        <f t="shared" si="14"/>
        <v>0</v>
      </c>
      <c r="S12" s="19">
        <f t="shared" si="14"/>
        <v>0</v>
      </c>
      <c r="T12" s="19">
        <f t="shared" si="14"/>
        <v>0</v>
      </c>
      <c r="U12" s="19">
        <f t="shared" si="14"/>
        <v>0</v>
      </c>
      <c r="V12" s="19">
        <f t="shared" si="14"/>
        <v>0</v>
      </c>
    </row>
    <row r="13" spans="1:23" s="110" customFormat="1" ht="13">
      <c r="A13" s="16"/>
      <c r="B13" s="16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</row>
    <row r="14" spans="1:23" s="110" customFormat="1" ht="13">
      <c r="A14" s="16"/>
      <c r="B14" s="16" t="s">
        <v>184</v>
      </c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</row>
    <row r="15" spans="1:23" s="110" customFormat="1" ht="13">
      <c r="A15" s="16"/>
      <c r="B15" s="16"/>
      <c r="C15" s="17"/>
      <c r="D15" s="18"/>
      <c r="E15" s="66" t="str">
        <f>InputsC!E9</f>
        <v>First date of time ruler</v>
      </c>
      <c r="F15" s="32">
        <f>InputsC!F9</f>
        <v>42461</v>
      </c>
      <c r="G15" s="32" t="str">
        <f>InputsC!G9</f>
        <v>date</v>
      </c>
      <c r="H15" s="31"/>
      <c r="I15" s="32"/>
      <c r="J15" s="32"/>
      <c r="K15" s="31"/>
      <c r="L15" s="31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</row>
    <row r="16" spans="1:23" s="110" customFormat="1" ht="13">
      <c r="A16" s="16"/>
      <c r="B16" s="16"/>
      <c r="C16" s="17"/>
      <c r="D16" s="18"/>
      <c r="E16" s="15" t="s">
        <v>185</v>
      </c>
      <c r="F16" s="34">
        <f xml:space="preserve"> DATE(YEAR(F15), MONTH(F15), 1)</f>
        <v>42461</v>
      </c>
      <c r="G16" s="34" t="s">
        <v>186</v>
      </c>
      <c r="H16" s="34"/>
      <c r="I16" s="35"/>
      <c r="J16" s="35"/>
      <c r="K16" s="35"/>
      <c r="L16" s="35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</row>
    <row r="17" spans="1:16384" s="110" customFormat="1" ht="13">
      <c r="A17" s="16"/>
      <c r="B17" s="16"/>
      <c r="C17" s="17"/>
      <c r="D17" s="18"/>
      <c r="E17" s="37"/>
      <c r="F17" s="31"/>
      <c r="G17" s="31"/>
      <c r="H17" s="31"/>
      <c r="I17" s="32"/>
      <c r="J17" s="32"/>
      <c r="K17" s="31"/>
      <c r="L17" s="31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</row>
    <row r="18" spans="1:16384" s="110" customFormat="1" ht="13">
      <c r="A18" s="16"/>
      <c r="B18" s="16"/>
      <c r="C18" s="17"/>
      <c r="D18" s="18"/>
      <c r="E18" s="34" t="str">
        <f xml:space="preserve"> E$16</f>
        <v>First model period BEG</v>
      </c>
      <c r="F18" s="34">
        <f xml:space="preserve"> F$16</f>
        <v>42461</v>
      </c>
      <c r="G18" s="34" t="str">
        <f xml:space="preserve"> G$16</f>
        <v>month</v>
      </c>
      <c r="H18" s="34"/>
      <c r="I18" s="35"/>
      <c r="J18" s="35"/>
      <c r="K18" s="34"/>
      <c r="L18" s="34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16384" s="110" customFormat="1" ht="13">
      <c r="A19" s="16"/>
      <c r="B19" s="16"/>
      <c r="C19" s="17"/>
      <c r="D19" s="18"/>
      <c r="E19" s="15" t="str">
        <f xml:space="preserve"> E$12</f>
        <v>First model column flag</v>
      </c>
      <c r="F19" s="15">
        <f t="shared" ref="F19:I19" si="15" xml:space="preserve"> F$12</f>
        <v>0</v>
      </c>
      <c r="G19" s="15" t="str">
        <f t="shared" si="15"/>
        <v>flag</v>
      </c>
      <c r="H19" s="15">
        <f xml:space="preserve"> H$12</f>
        <v>0</v>
      </c>
      <c r="I19" s="15">
        <f t="shared" si="15"/>
        <v>0</v>
      </c>
      <c r="J19" s="15">
        <f xml:space="preserve"> J$12</f>
        <v>1</v>
      </c>
      <c r="K19" s="15">
        <f t="shared" ref="K19:V19" si="16" xml:space="preserve"> K$12</f>
        <v>0</v>
      </c>
      <c r="L19" s="15">
        <f t="shared" si="16"/>
        <v>0</v>
      </c>
      <c r="M19" s="15">
        <f t="shared" si="16"/>
        <v>0</v>
      </c>
      <c r="N19" s="15">
        <f t="shared" si="16"/>
        <v>0</v>
      </c>
      <c r="O19" s="15">
        <f t="shared" si="16"/>
        <v>0</v>
      </c>
      <c r="P19" s="15">
        <f t="shared" si="16"/>
        <v>0</v>
      </c>
      <c r="Q19" s="15">
        <f t="shared" si="16"/>
        <v>0</v>
      </c>
      <c r="R19" s="15">
        <f t="shared" si="16"/>
        <v>0</v>
      </c>
      <c r="S19" s="15">
        <f t="shared" si="16"/>
        <v>0</v>
      </c>
      <c r="T19" s="15">
        <f t="shared" si="16"/>
        <v>0</v>
      </c>
      <c r="U19" s="15">
        <f t="shared" si="16"/>
        <v>0</v>
      </c>
      <c r="V19" s="15">
        <f t="shared" si="16"/>
        <v>0</v>
      </c>
      <c r="W19" s="6"/>
    </row>
    <row r="20" spans="1:16384" s="110" customFormat="1" ht="13">
      <c r="A20" s="16"/>
      <c r="B20" s="16"/>
      <c r="C20" s="17"/>
      <c r="D20" s="18"/>
      <c r="E20" s="15" t="s">
        <v>187</v>
      </c>
      <c r="F20" s="38"/>
      <c r="G20" s="38" t="s">
        <v>170</v>
      </c>
      <c r="H20" s="38"/>
      <c r="I20" s="38"/>
      <c r="J20" s="38">
        <f xml:space="preserve"> IF( J19 = 1, $F18, I21 + 1)</f>
        <v>42461</v>
      </c>
      <c r="K20" s="38">
        <f t="shared" ref="K20:Q20" si="17" xml:space="preserve"> IF( K19 = 1, $F18, J21 + 1)</f>
        <v>42826</v>
      </c>
      <c r="L20" s="38">
        <f t="shared" si="17"/>
        <v>43191</v>
      </c>
      <c r="M20" s="38">
        <f t="shared" si="17"/>
        <v>43556</v>
      </c>
      <c r="N20" s="38">
        <f t="shared" si="17"/>
        <v>43922</v>
      </c>
      <c r="O20" s="38">
        <f t="shared" si="17"/>
        <v>44287</v>
      </c>
      <c r="P20" s="38">
        <f t="shared" si="17"/>
        <v>44652</v>
      </c>
      <c r="Q20" s="38">
        <f t="shared" si="17"/>
        <v>45017</v>
      </c>
      <c r="R20" s="38">
        <f xml:space="preserve"> IF( R19 = 1, $F18, Q21 + 1)</f>
        <v>45383</v>
      </c>
      <c r="S20" s="38">
        <f xml:space="preserve"> IF( S19 = 1, $F18, R21 + 1)</f>
        <v>45748</v>
      </c>
      <c r="T20" s="38">
        <f xml:space="preserve"> IF( T19 = 1, $F18, S21 + 1)</f>
        <v>46113</v>
      </c>
      <c r="U20" s="38">
        <f xml:space="preserve"> IF( U19 = 1, $F18, T21 + 1)</f>
        <v>46478</v>
      </c>
      <c r="V20" s="38">
        <f xml:space="preserve"> IF( V19 = 1, $F18, U21 + 1)</f>
        <v>46844</v>
      </c>
      <c r="W20" s="6"/>
    </row>
    <row r="21" spans="1:16384" s="110" customFormat="1" ht="13">
      <c r="A21" s="16"/>
      <c r="B21" s="16"/>
      <c r="C21" s="17"/>
      <c r="D21" s="18"/>
      <c r="E21" s="39" t="s">
        <v>188</v>
      </c>
      <c r="F21" s="144"/>
      <c r="G21" s="146" t="s">
        <v>170</v>
      </c>
      <c r="H21" s="146"/>
      <c r="I21" s="38"/>
      <c r="J21" s="146">
        <f xml:space="preserve"> DATE(YEAR(J20), MONTH(J20) + 12, DAY(1) - 1)</f>
        <v>42825</v>
      </c>
      <c r="K21" s="146">
        <f t="shared" ref="K21:BV21" si="18" xml:space="preserve"> DATE(YEAR(K20), MONTH(K20) + 12, DAY(1) - 1)</f>
        <v>43190</v>
      </c>
      <c r="L21" s="146">
        <f t="shared" si="18"/>
        <v>43555</v>
      </c>
      <c r="M21" s="146">
        <f t="shared" si="18"/>
        <v>43921</v>
      </c>
      <c r="N21" s="146">
        <f t="shared" si="18"/>
        <v>44286</v>
      </c>
      <c r="O21" s="146">
        <f t="shared" si="18"/>
        <v>44651</v>
      </c>
      <c r="P21" s="146">
        <f t="shared" si="18"/>
        <v>45016</v>
      </c>
      <c r="Q21" s="146">
        <f t="shared" si="18"/>
        <v>45382</v>
      </c>
      <c r="R21" s="146">
        <f t="shared" si="18"/>
        <v>45747</v>
      </c>
      <c r="S21" s="146">
        <f xml:space="preserve"> DATE(YEAR(S20), MONTH(S20) + 12, DAY(1) - 1)</f>
        <v>46112</v>
      </c>
      <c r="T21" s="146">
        <f t="shared" si="18"/>
        <v>46477</v>
      </c>
      <c r="U21" s="146">
        <f t="shared" si="18"/>
        <v>46843</v>
      </c>
      <c r="V21" s="146">
        <f t="shared" si="18"/>
        <v>47208</v>
      </c>
      <c r="W21" s="146">
        <f t="shared" si="18"/>
        <v>366</v>
      </c>
      <c r="X21" s="146">
        <f t="shared" si="18"/>
        <v>366</v>
      </c>
      <c r="Y21" s="146">
        <f t="shared" si="18"/>
        <v>366</v>
      </c>
      <c r="Z21" s="146">
        <f t="shared" si="18"/>
        <v>366</v>
      </c>
      <c r="AA21" s="146">
        <f t="shared" si="18"/>
        <v>366</v>
      </c>
      <c r="AB21" s="146">
        <f t="shared" si="18"/>
        <v>366</v>
      </c>
      <c r="AC21" s="146">
        <f t="shared" si="18"/>
        <v>366</v>
      </c>
      <c r="AD21" s="146">
        <f t="shared" si="18"/>
        <v>366</v>
      </c>
      <c r="AE21" s="146">
        <f t="shared" si="18"/>
        <v>366</v>
      </c>
      <c r="AF21" s="146">
        <f t="shared" si="18"/>
        <v>366</v>
      </c>
      <c r="AG21" s="146">
        <f t="shared" si="18"/>
        <v>366</v>
      </c>
      <c r="AH21" s="146">
        <f t="shared" si="18"/>
        <v>366</v>
      </c>
      <c r="AI21" s="146">
        <f t="shared" si="18"/>
        <v>366</v>
      </c>
      <c r="AJ21" s="146">
        <f t="shared" si="18"/>
        <v>366</v>
      </c>
      <c r="AK21" s="146">
        <f t="shared" si="18"/>
        <v>366</v>
      </c>
      <c r="AL21" s="146">
        <f t="shared" si="18"/>
        <v>366</v>
      </c>
      <c r="AM21" s="146">
        <f t="shared" si="18"/>
        <v>366</v>
      </c>
      <c r="AN21" s="146">
        <f t="shared" si="18"/>
        <v>366</v>
      </c>
      <c r="AO21" s="146">
        <f t="shared" si="18"/>
        <v>366</v>
      </c>
      <c r="AP21" s="146">
        <f t="shared" si="18"/>
        <v>366</v>
      </c>
      <c r="AQ21" s="146">
        <f t="shared" si="18"/>
        <v>366</v>
      </c>
      <c r="AR21" s="146">
        <f t="shared" si="18"/>
        <v>366</v>
      </c>
      <c r="AS21" s="146">
        <f t="shared" si="18"/>
        <v>366</v>
      </c>
      <c r="AT21" s="146">
        <f t="shared" si="18"/>
        <v>366</v>
      </c>
      <c r="AU21" s="146">
        <f t="shared" si="18"/>
        <v>366</v>
      </c>
      <c r="AV21" s="146">
        <f t="shared" si="18"/>
        <v>366</v>
      </c>
      <c r="AW21" s="146">
        <f t="shared" si="18"/>
        <v>366</v>
      </c>
      <c r="AX21" s="146">
        <f t="shared" si="18"/>
        <v>366</v>
      </c>
      <c r="AY21" s="146">
        <f t="shared" si="18"/>
        <v>366</v>
      </c>
      <c r="AZ21" s="146">
        <f t="shared" si="18"/>
        <v>366</v>
      </c>
      <c r="BA21" s="146">
        <f t="shared" si="18"/>
        <v>366</v>
      </c>
      <c r="BB21" s="146">
        <f t="shared" si="18"/>
        <v>366</v>
      </c>
      <c r="BC21" s="146">
        <f t="shared" si="18"/>
        <v>366</v>
      </c>
      <c r="BD21" s="146">
        <f t="shared" si="18"/>
        <v>366</v>
      </c>
      <c r="BE21" s="146">
        <f t="shared" si="18"/>
        <v>366</v>
      </c>
      <c r="BF21" s="146">
        <f t="shared" si="18"/>
        <v>366</v>
      </c>
      <c r="BG21" s="146">
        <f t="shared" si="18"/>
        <v>366</v>
      </c>
      <c r="BH21" s="146">
        <f t="shared" si="18"/>
        <v>366</v>
      </c>
      <c r="BI21" s="146">
        <f t="shared" si="18"/>
        <v>366</v>
      </c>
      <c r="BJ21" s="146">
        <f t="shared" si="18"/>
        <v>366</v>
      </c>
      <c r="BK21" s="146">
        <f t="shared" si="18"/>
        <v>366</v>
      </c>
      <c r="BL21" s="146">
        <f t="shared" si="18"/>
        <v>366</v>
      </c>
      <c r="BM21" s="146">
        <f t="shared" si="18"/>
        <v>366</v>
      </c>
      <c r="BN21" s="146">
        <f t="shared" si="18"/>
        <v>366</v>
      </c>
      <c r="BO21" s="146">
        <f t="shared" si="18"/>
        <v>366</v>
      </c>
      <c r="BP21" s="146">
        <f t="shared" si="18"/>
        <v>366</v>
      </c>
      <c r="BQ21" s="146">
        <f t="shared" si="18"/>
        <v>366</v>
      </c>
      <c r="BR21" s="146">
        <f t="shared" si="18"/>
        <v>366</v>
      </c>
      <c r="BS21" s="146">
        <f t="shared" si="18"/>
        <v>366</v>
      </c>
      <c r="BT21" s="146">
        <f t="shared" si="18"/>
        <v>366</v>
      </c>
      <c r="BU21" s="146">
        <f t="shared" si="18"/>
        <v>366</v>
      </c>
      <c r="BV21" s="146">
        <f t="shared" si="18"/>
        <v>366</v>
      </c>
      <c r="BW21" s="146">
        <f t="shared" ref="BW21:EH21" si="19" xml:space="preserve"> DATE(YEAR(BW20), MONTH(BW20) + 12, DAY(1) - 1)</f>
        <v>366</v>
      </c>
      <c r="BX21" s="146">
        <f t="shared" si="19"/>
        <v>366</v>
      </c>
      <c r="BY21" s="146">
        <f t="shared" si="19"/>
        <v>366</v>
      </c>
      <c r="BZ21" s="146">
        <f t="shared" si="19"/>
        <v>366</v>
      </c>
      <c r="CA21" s="146">
        <f t="shared" si="19"/>
        <v>366</v>
      </c>
      <c r="CB21" s="146">
        <f t="shared" si="19"/>
        <v>366</v>
      </c>
      <c r="CC21" s="146">
        <f t="shared" si="19"/>
        <v>366</v>
      </c>
      <c r="CD21" s="146">
        <f t="shared" si="19"/>
        <v>366</v>
      </c>
      <c r="CE21" s="146">
        <f t="shared" si="19"/>
        <v>366</v>
      </c>
      <c r="CF21" s="146">
        <f t="shared" si="19"/>
        <v>366</v>
      </c>
      <c r="CG21" s="146">
        <f t="shared" si="19"/>
        <v>366</v>
      </c>
      <c r="CH21" s="146">
        <f t="shared" si="19"/>
        <v>366</v>
      </c>
      <c r="CI21" s="146">
        <f t="shared" si="19"/>
        <v>366</v>
      </c>
      <c r="CJ21" s="146">
        <f t="shared" si="19"/>
        <v>366</v>
      </c>
      <c r="CK21" s="146">
        <f t="shared" si="19"/>
        <v>366</v>
      </c>
      <c r="CL21" s="146">
        <f t="shared" si="19"/>
        <v>366</v>
      </c>
      <c r="CM21" s="146">
        <f t="shared" si="19"/>
        <v>366</v>
      </c>
      <c r="CN21" s="146">
        <f t="shared" si="19"/>
        <v>366</v>
      </c>
      <c r="CO21" s="146">
        <f t="shared" si="19"/>
        <v>366</v>
      </c>
      <c r="CP21" s="146">
        <f t="shared" si="19"/>
        <v>366</v>
      </c>
      <c r="CQ21" s="146">
        <f t="shared" si="19"/>
        <v>366</v>
      </c>
      <c r="CR21" s="146">
        <f t="shared" si="19"/>
        <v>366</v>
      </c>
      <c r="CS21" s="146">
        <f t="shared" si="19"/>
        <v>366</v>
      </c>
      <c r="CT21" s="146">
        <f t="shared" si="19"/>
        <v>366</v>
      </c>
      <c r="CU21" s="146">
        <f t="shared" si="19"/>
        <v>366</v>
      </c>
      <c r="CV21" s="146">
        <f t="shared" si="19"/>
        <v>366</v>
      </c>
      <c r="CW21" s="146">
        <f t="shared" si="19"/>
        <v>366</v>
      </c>
      <c r="CX21" s="146">
        <f t="shared" si="19"/>
        <v>366</v>
      </c>
      <c r="CY21" s="146">
        <f t="shared" si="19"/>
        <v>366</v>
      </c>
      <c r="CZ21" s="146">
        <f t="shared" si="19"/>
        <v>366</v>
      </c>
      <c r="DA21" s="146">
        <f t="shared" si="19"/>
        <v>366</v>
      </c>
      <c r="DB21" s="146">
        <f t="shared" si="19"/>
        <v>366</v>
      </c>
      <c r="DC21" s="146">
        <f t="shared" si="19"/>
        <v>366</v>
      </c>
      <c r="DD21" s="146">
        <f t="shared" si="19"/>
        <v>366</v>
      </c>
      <c r="DE21" s="146">
        <f t="shared" si="19"/>
        <v>366</v>
      </c>
      <c r="DF21" s="146">
        <f t="shared" si="19"/>
        <v>366</v>
      </c>
      <c r="DG21" s="146">
        <f t="shared" si="19"/>
        <v>366</v>
      </c>
      <c r="DH21" s="146">
        <f t="shared" si="19"/>
        <v>366</v>
      </c>
      <c r="DI21" s="146">
        <f t="shared" si="19"/>
        <v>366</v>
      </c>
      <c r="DJ21" s="146">
        <f t="shared" si="19"/>
        <v>366</v>
      </c>
      <c r="DK21" s="146">
        <f t="shared" si="19"/>
        <v>366</v>
      </c>
      <c r="DL21" s="146">
        <f t="shared" si="19"/>
        <v>366</v>
      </c>
      <c r="DM21" s="146">
        <f t="shared" si="19"/>
        <v>366</v>
      </c>
      <c r="DN21" s="146">
        <f t="shared" si="19"/>
        <v>366</v>
      </c>
      <c r="DO21" s="146">
        <f t="shared" si="19"/>
        <v>366</v>
      </c>
      <c r="DP21" s="146">
        <f t="shared" si="19"/>
        <v>366</v>
      </c>
      <c r="DQ21" s="146">
        <f t="shared" si="19"/>
        <v>366</v>
      </c>
      <c r="DR21" s="146">
        <f t="shared" si="19"/>
        <v>366</v>
      </c>
      <c r="DS21" s="146">
        <f t="shared" si="19"/>
        <v>366</v>
      </c>
      <c r="DT21" s="146">
        <f t="shared" si="19"/>
        <v>366</v>
      </c>
      <c r="DU21" s="146">
        <f t="shared" si="19"/>
        <v>366</v>
      </c>
      <c r="DV21" s="146">
        <f t="shared" si="19"/>
        <v>366</v>
      </c>
      <c r="DW21" s="146">
        <f t="shared" si="19"/>
        <v>366</v>
      </c>
      <c r="DX21" s="146">
        <f t="shared" si="19"/>
        <v>366</v>
      </c>
      <c r="DY21" s="146">
        <f t="shared" si="19"/>
        <v>366</v>
      </c>
      <c r="DZ21" s="146">
        <f t="shared" si="19"/>
        <v>366</v>
      </c>
      <c r="EA21" s="146">
        <f t="shared" si="19"/>
        <v>366</v>
      </c>
      <c r="EB21" s="146">
        <f t="shared" si="19"/>
        <v>366</v>
      </c>
      <c r="EC21" s="146">
        <f t="shared" si="19"/>
        <v>366</v>
      </c>
      <c r="ED21" s="146">
        <f t="shared" si="19"/>
        <v>366</v>
      </c>
      <c r="EE21" s="146">
        <f t="shared" si="19"/>
        <v>366</v>
      </c>
      <c r="EF21" s="146">
        <f t="shared" si="19"/>
        <v>366</v>
      </c>
      <c r="EG21" s="146">
        <f t="shared" si="19"/>
        <v>366</v>
      </c>
      <c r="EH21" s="146">
        <f t="shared" si="19"/>
        <v>366</v>
      </c>
      <c r="EI21" s="146">
        <f t="shared" ref="EI21:GT21" si="20" xml:space="preserve"> DATE(YEAR(EI20), MONTH(EI20) + 12, DAY(1) - 1)</f>
        <v>366</v>
      </c>
      <c r="EJ21" s="146">
        <f t="shared" si="20"/>
        <v>366</v>
      </c>
      <c r="EK21" s="146">
        <f t="shared" si="20"/>
        <v>366</v>
      </c>
      <c r="EL21" s="146">
        <f t="shared" si="20"/>
        <v>366</v>
      </c>
      <c r="EM21" s="146">
        <f t="shared" si="20"/>
        <v>366</v>
      </c>
      <c r="EN21" s="146">
        <f t="shared" si="20"/>
        <v>366</v>
      </c>
      <c r="EO21" s="146">
        <f t="shared" si="20"/>
        <v>366</v>
      </c>
      <c r="EP21" s="146">
        <f t="shared" si="20"/>
        <v>366</v>
      </c>
      <c r="EQ21" s="146">
        <f t="shared" si="20"/>
        <v>366</v>
      </c>
      <c r="ER21" s="146">
        <f t="shared" si="20"/>
        <v>366</v>
      </c>
      <c r="ES21" s="146">
        <f t="shared" si="20"/>
        <v>366</v>
      </c>
      <c r="ET21" s="146">
        <f t="shared" si="20"/>
        <v>366</v>
      </c>
      <c r="EU21" s="146">
        <f t="shared" si="20"/>
        <v>366</v>
      </c>
      <c r="EV21" s="146">
        <f t="shared" si="20"/>
        <v>366</v>
      </c>
      <c r="EW21" s="146">
        <f t="shared" si="20"/>
        <v>366</v>
      </c>
      <c r="EX21" s="146">
        <f t="shared" si="20"/>
        <v>366</v>
      </c>
      <c r="EY21" s="146">
        <f t="shared" si="20"/>
        <v>366</v>
      </c>
      <c r="EZ21" s="146">
        <f t="shared" si="20"/>
        <v>366</v>
      </c>
      <c r="FA21" s="146">
        <f t="shared" si="20"/>
        <v>366</v>
      </c>
      <c r="FB21" s="146">
        <f t="shared" si="20"/>
        <v>366</v>
      </c>
      <c r="FC21" s="146">
        <f t="shared" si="20"/>
        <v>366</v>
      </c>
      <c r="FD21" s="146">
        <f t="shared" si="20"/>
        <v>366</v>
      </c>
      <c r="FE21" s="146">
        <f t="shared" si="20"/>
        <v>366</v>
      </c>
      <c r="FF21" s="146">
        <f t="shared" si="20"/>
        <v>366</v>
      </c>
      <c r="FG21" s="146">
        <f t="shared" si="20"/>
        <v>366</v>
      </c>
      <c r="FH21" s="146">
        <f t="shared" si="20"/>
        <v>366</v>
      </c>
      <c r="FI21" s="146">
        <f t="shared" si="20"/>
        <v>366</v>
      </c>
      <c r="FJ21" s="146">
        <f t="shared" si="20"/>
        <v>366</v>
      </c>
      <c r="FK21" s="146">
        <f t="shared" si="20"/>
        <v>366</v>
      </c>
      <c r="FL21" s="146">
        <f t="shared" si="20"/>
        <v>366</v>
      </c>
      <c r="FM21" s="146">
        <f t="shared" si="20"/>
        <v>366</v>
      </c>
      <c r="FN21" s="146">
        <f t="shared" si="20"/>
        <v>366</v>
      </c>
      <c r="FO21" s="146">
        <f t="shared" si="20"/>
        <v>366</v>
      </c>
      <c r="FP21" s="146">
        <f t="shared" si="20"/>
        <v>366</v>
      </c>
      <c r="FQ21" s="146">
        <f t="shared" si="20"/>
        <v>366</v>
      </c>
      <c r="FR21" s="146">
        <f t="shared" si="20"/>
        <v>366</v>
      </c>
      <c r="FS21" s="146">
        <f t="shared" si="20"/>
        <v>366</v>
      </c>
      <c r="FT21" s="146">
        <f t="shared" si="20"/>
        <v>366</v>
      </c>
      <c r="FU21" s="146">
        <f t="shared" si="20"/>
        <v>366</v>
      </c>
      <c r="FV21" s="146">
        <f t="shared" si="20"/>
        <v>366</v>
      </c>
      <c r="FW21" s="146">
        <f t="shared" si="20"/>
        <v>366</v>
      </c>
      <c r="FX21" s="146">
        <f t="shared" si="20"/>
        <v>366</v>
      </c>
      <c r="FY21" s="146">
        <f t="shared" si="20"/>
        <v>366</v>
      </c>
      <c r="FZ21" s="146">
        <f t="shared" si="20"/>
        <v>366</v>
      </c>
      <c r="GA21" s="146">
        <f t="shared" si="20"/>
        <v>366</v>
      </c>
      <c r="GB21" s="146">
        <f t="shared" si="20"/>
        <v>366</v>
      </c>
      <c r="GC21" s="146">
        <f t="shared" si="20"/>
        <v>366</v>
      </c>
      <c r="GD21" s="146">
        <f t="shared" si="20"/>
        <v>366</v>
      </c>
      <c r="GE21" s="146">
        <f t="shared" si="20"/>
        <v>366</v>
      </c>
      <c r="GF21" s="146">
        <f t="shared" si="20"/>
        <v>366</v>
      </c>
      <c r="GG21" s="146">
        <f t="shared" si="20"/>
        <v>366</v>
      </c>
      <c r="GH21" s="146">
        <f t="shared" si="20"/>
        <v>366</v>
      </c>
      <c r="GI21" s="146">
        <f t="shared" si="20"/>
        <v>366</v>
      </c>
      <c r="GJ21" s="146">
        <f t="shared" si="20"/>
        <v>366</v>
      </c>
      <c r="GK21" s="146">
        <f t="shared" si="20"/>
        <v>366</v>
      </c>
      <c r="GL21" s="146">
        <f t="shared" si="20"/>
        <v>366</v>
      </c>
      <c r="GM21" s="146">
        <f t="shared" si="20"/>
        <v>366</v>
      </c>
      <c r="GN21" s="146">
        <f t="shared" si="20"/>
        <v>366</v>
      </c>
      <c r="GO21" s="146">
        <f t="shared" si="20"/>
        <v>366</v>
      </c>
      <c r="GP21" s="146">
        <f t="shared" si="20"/>
        <v>366</v>
      </c>
      <c r="GQ21" s="146">
        <f t="shared" si="20"/>
        <v>366</v>
      </c>
      <c r="GR21" s="146">
        <f t="shared" si="20"/>
        <v>366</v>
      </c>
      <c r="GS21" s="146">
        <f t="shared" si="20"/>
        <v>366</v>
      </c>
      <c r="GT21" s="146">
        <f t="shared" si="20"/>
        <v>366</v>
      </c>
      <c r="GU21" s="146">
        <f t="shared" ref="GU21:JF21" si="21" xml:space="preserve"> DATE(YEAR(GU20), MONTH(GU20) + 12, DAY(1) - 1)</f>
        <v>366</v>
      </c>
      <c r="GV21" s="146">
        <f t="shared" si="21"/>
        <v>366</v>
      </c>
      <c r="GW21" s="146">
        <f t="shared" si="21"/>
        <v>366</v>
      </c>
      <c r="GX21" s="146">
        <f t="shared" si="21"/>
        <v>366</v>
      </c>
      <c r="GY21" s="146">
        <f t="shared" si="21"/>
        <v>366</v>
      </c>
      <c r="GZ21" s="146">
        <f t="shared" si="21"/>
        <v>366</v>
      </c>
      <c r="HA21" s="146">
        <f t="shared" si="21"/>
        <v>366</v>
      </c>
      <c r="HB21" s="146">
        <f t="shared" si="21"/>
        <v>366</v>
      </c>
      <c r="HC21" s="146">
        <f t="shared" si="21"/>
        <v>366</v>
      </c>
      <c r="HD21" s="146">
        <f t="shared" si="21"/>
        <v>366</v>
      </c>
      <c r="HE21" s="146">
        <f t="shared" si="21"/>
        <v>366</v>
      </c>
      <c r="HF21" s="146">
        <f t="shared" si="21"/>
        <v>366</v>
      </c>
      <c r="HG21" s="146">
        <f t="shared" si="21"/>
        <v>366</v>
      </c>
      <c r="HH21" s="146">
        <f t="shared" si="21"/>
        <v>366</v>
      </c>
      <c r="HI21" s="146">
        <f t="shared" si="21"/>
        <v>366</v>
      </c>
      <c r="HJ21" s="146">
        <f t="shared" si="21"/>
        <v>366</v>
      </c>
      <c r="HK21" s="146">
        <f t="shared" si="21"/>
        <v>366</v>
      </c>
      <c r="HL21" s="146">
        <f t="shared" si="21"/>
        <v>366</v>
      </c>
      <c r="HM21" s="146">
        <f t="shared" si="21"/>
        <v>366</v>
      </c>
      <c r="HN21" s="146">
        <f t="shared" si="21"/>
        <v>366</v>
      </c>
      <c r="HO21" s="146">
        <f t="shared" si="21"/>
        <v>366</v>
      </c>
      <c r="HP21" s="146">
        <f t="shared" si="21"/>
        <v>366</v>
      </c>
      <c r="HQ21" s="146">
        <f t="shared" si="21"/>
        <v>366</v>
      </c>
      <c r="HR21" s="146">
        <f t="shared" si="21"/>
        <v>366</v>
      </c>
      <c r="HS21" s="146">
        <f t="shared" si="21"/>
        <v>366</v>
      </c>
      <c r="HT21" s="146">
        <f t="shared" si="21"/>
        <v>366</v>
      </c>
      <c r="HU21" s="146">
        <f t="shared" si="21"/>
        <v>366</v>
      </c>
      <c r="HV21" s="146">
        <f t="shared" si="21"/>
        <v>366</v>
      </c>
      <c r="HW21" s="146">
        <f t="shared" si="21"/>
        <v>366</v>
      </c>
      <c r="HX21" s="146">
        <f t="shared" si="21"/>
        <v>366</v>
      </c>
      <c r="HY21" s="146">
        <f t="shared" si="21"/>
        <v>366</v>
      </c>
      <c r="HZ21" s="146">
        <f t="shared" si="21"/>
        <v>366</v>
      </c>
      <c r="IA21" s="146">
        <f t="shared" si="21"/>
        <v>366</v>
      </c>
      <c r="IB21" s="146">
        <f t="shared" si="21"/>
        <v>366</v>
      </c>
      <c r="IC21" s="146">
        <f t="shared" si="21"/>
        <v>366</v>
      </c>
      <c r="ID21" s="146">
        <f t="shared" si="21"/>
        <v>366</v>
      </c>
      <c r="IE21" s="146">
        <f t="shared" si="21"/>
        <v>366</v>
      </c>
      <c r="IF21" s="146">
        <f t="shared" si="21"/>
        <v>366</v>
      </c>
      <c r="IG21" s="146">
        <f t="shared" si="21"/>
        <v>366</v>
      </c>
      <c r="IH21" s="146">
        <f t="shared" si="21"/>
        <v>366</v>
      </c>
      <c r="II21" s="146">
        <f t="shared" si="21"/>
        <v>366</v>
      </c>
      <c r="IJ21" s="146">
        <f t="shared" si="21"/>
        <v>366</v>
      </c>
      <c r="IK21" s="146">
        <f t="shared" si="21"/>
        <v>366</v>
      </c>
      <c r="IL21" s="146">
        <f t="shared" si="21"/>
        <v>366</v>
      </c>
      <c r="IM21" s="146">
        <f t="shared" si="21"/>
        <v>366</v>
      </c>
      <c r="IN21" s="146">
        <f t="shared" si="21"/>
        <v>366</v>
      </c>
      <c r="IO21" s="146">
        <f t="shared" si="21"/>
        <v>366</v>
      </c>
      <c r="IP21" s="146">
        <f t="shared" si="21"/>
        <v>366</v>
      </c>
      <c r="IQ21" s="146">
        <f t="shared" si="21"/>
        <v>366</v>
      </c>
      <c r="IR21" s="146">
        <f t="shared" si="21"/>
        <v>366</v>
      </c>
      <c r="IS21" s="146">
        <f t="shared" si="21"/>
        <v>366</v>
      </c>
      <c r="IT21" s="146">
        <f t="shared" si="21"/>
        <v>366</v>
      </c>
      <c r="IU21" s="146">
        <f t="shared" si="21"/>
        <v>366</v>
      </c>
      <c r="IV21" s="146">
        <f t="shared" si="21"/>
        <v>366</v>
      </c>
      <c r="IW21" s="146">
        <f t="shared" si="21"/>
        <v>366</v>
      </c>
      <c r="IX21" s="146">
        <f t="shared" si="21"/>
        <v>366</v>
      </c>
      <c r="IY21" s="146">
        <f t="shared" si="21"/>
        <v>366</v>
      </c>
      <c r="IZ21" s="146">
        <f t="shared" si="21"/>
        <v>366</v>
      </c>
      <c r="JA21" s="146">
        <f t="shared" si="21"/>
        <v>366</v>
      </c>
      <c r="JB21" s="146">
        <f t="shared" si="21"/>
        <v>366</v>
      </c>
      <c r="JC21" s="146">
        <f t="shared" si="21"/>
        <v>366</v>
      </c>
      <c r="JD21" s="146">
        <f t="shared" si="21"/>
        <v>366</v>
      </c>
      <c r="JE21" s="146">
        <f t="shared" si="21"/>
        <v>366</v>
      </c>
      <c r="JF21" s="146">
        <f t="shared" si="21"/>
        <v>366</v>
      </c>
      <c r="JG21" s="146">
        <f t="shared" ref="JG21:LR21" si="22" xml:space="preserve"> DATE(YEAR(JG20), MONTH(JG20) + 12, DAY(1) - 1)</f>
        <v>366</v>
      </c>
      <c r="JH21" s="146">
        <f t="shared" si="22"/>
        <v>366</v>
      </c>
      <c r="JI21" s="146">
        <f t="shared" si="22"/>
        <v>366</v>
      </c>
      <c r="JJ21" s="146">
        <f t="shared" si="22"/>
        <v>366</v>
      </c>
      <c r="JK21" s="146">
        <f t="shared" si="22"/>
        <v>366</v>
      </c>
      <c r="JL21" s="146">
        <f t="shared" si="22"/>
        <v>366</v>
      </c>
      <c r="JM21" s="146">
        <f t="shared" si="22"/>
        <v>366</v>
      </c>
      <c r="JN21" s="146">
        <f t="shared" si="22"/>
        <v>366</v>
      </c>
      <c r="JO21" s="146">
        <f t="shared" si="22"/>
        <v>366</v>
      </c>
      <c r="JP21" s="146">
        <f t="shared" si="22"/>
        <v>366</v>
      </c>
      <c r="JQ21" s="146">
        <f t="shared" si="22"/>
        <v>366</v>
      </c>
      <c r="JR21" s="146">
        <f t="shared" si="22"/>
        <v>366</v>
      </c>
      <c r="JS21" s="146">
        <f t="shared" si="22"/>
        <v>366</v>
      </c>
      <c r="JT21" s="146">
        <f t="shared" si="22"/>
        <v>366</v>
      </c>
      <c r="JU21" s="146">
        <f t="shared" si="22"/>
        <v>366</v>
      </c>
      <c r="JV21" s="146">
        <f t="shared" si="22"/>
        <v>366</v>
      </c>
      <c r="JW21" s="146">
        <f t="shared" si="22"/>
        <v>366</v>
      </c>
      <c r="JX21" s="146">
        <f t="shared" si="22"/>
        <v>366</v>
      </c>
      <c r="JY21" s="146">
        <f t="shared" si="22"/>
        <v>366</v>
      </c>
      <c r="JZ21" s="146">
        <f t="shared" si="22"/>
        <v>366</v>
      </c>
      <c r="KA21" s="146">
        <f t="shared" si="22"/>
        <v>366</v>
      </c>
      <c r="KB21" s="146">
        <f t="shared" si="22"/>
        <v>366</v>
      </c>
      <c r="KC21" s="146">
        <f t="shared" si="22"/>
        <v>366</v>
      </c>
      <c r="KD21" s="146">
        <f t="shared" si="22"/>
        <v>366</v>
      </c>
      <c r="KE21" s="146">
        <f t="shared" si="22"/>
        <v>366</v>
      </c>
      <c r="KF21" s="146">
        <f t="shared" si="22"/>
        <v>366</v>
      </c>
      <c r="KG21" s="146">
        <f t="shared" si="22"/>
        <v>366</v>
      </c>
      <c r="KH21" s="146">
        <f t="shared" si="22"/>
        <v>366</v>
      </c>
      <c r="KI21" s="146">
        <f t="shared" si="22"/>
        <v>366</v>
      </c>
      <c r="KJ21" s="146">
        <f t="shared" si="22"/>
        <v>366</v>
      </c>
      <c r="KK21" s="146">
        <f t="shared" si="22"/>
        <v>366</v>
      </c>
      <c r="KL21" s="146">
        <f t="shared" si="22"/>
        <v>366</v>
      </c>
      <c r="KM21" s="146">
        <f t="shared" si="22"/>
        <v>366</v>
      </c>
      <c r="KN21" s="146">
        <f t="shared" si="22"/>
        <v>366</v>
      </c>
      <c r="KO21" s="146">
        <f t="shared" si="22"/>
        <v>366</v>
      </c>
      <c r="KP21" s="146">
        <f t="shared" si="22"/>
        <v>366</v>
      </c>
      <c r="KQ21" s="146">
        <f t="shared" si="22"/>
        <v>366</v>
      </c>
      <c r="KR21" s="146">
        <f t="shared" si="22"/>
        <v>366</v>
      </c>
      <c r="KS21" s="146">
        <f t="shared" si="22"/>
        <v>366</v>
      </c>
      <c r="KT21" s="146">
        <f t="shared" si="22"/>
        <v>366</v>
      </c>
      <c r="KU21" s="146">
        <f t="shared" si="22"/>
        <v>366</v>
      </c>
      <c r="KV21" s="146">
        <f t="shared" si="22"/>
        <v>366</v>
      </c>
      <c r="KW21" s="146">
        <f t="shared" si="22"/>
        <v>366</v>
      </c>
      <c r="KX21" s="146">
        <f t="shared" si="22"/>
        <v>366</v>
      </c>
      <c r="KY21" s="146">
        <f t="shared" si="22"/>
        <v>366</v>
      </c>
      <c r="KZ21" s="146">
        <f t="shared" si="22"/>
        <v>366</v>
      </c>
      <c r="LA21" s="146">
        <f t="shared" si="22"/>
        <v>366</v>
      </c>
      <c r="LB21" s="146">
        <f t="shared" si="22"/>
        <v>366</v>
      </c>
      <c r="LC21" s="146">
        <f t="shared" si="22"/>
        <v>366</v>
      </c>
      <c r="LD21" s="146">
        <f t="shared" si="22"/>
        <v>366</v>
      </c>
      <c r="LE21" s="146">
        <f t="shared" si="22"/>
        <v>366</v>
      </c>
      <c r="LF21" s="146">
        <f t="shared" si="22"/>
        <v>366</v>
      </c>
      <c r="LG21" s="146">
        <f t="shared" si="22"/>
        <v>366</v>
      </c>
      <c r="LH21" s="146">
        <f t="shared" si="22"/>
        <v>366</v>
      </c>
      <c r="LI21" s="146">
        <f t="shared" si="22"/>
        <v>366</v>
      </c>
      <c r="LJ21" s="146">
        <f t="shared" si="22"/>
        <v>366</v>
      </c>
      <c r="LK21" s="146">
        <f t="shared" si="22"/>
        <v>366</v>
      </c>
      <c r="LL21" s="146">
        <f t="shared" si="22"/>
        <v>366</v>
      </c>
      <c r="LM21" s="146">
        <f t="shared" si="22"/>
        <v>366</v>
      </c>
      <c r="LN21" s="146">
        <f t="shared" si="22"/>
        <v>366</v>
      </c>
      <c r="LO21" s="146">
        <f t="shared" si="22"/>
        <v>366</v>
      </c>
      <c r="LP21" s="146">
        <f t="shared" si="22"/>
        <v>366</v>
      </c>
      <c r="LQ21" s="146">
        <f t="shared" si="22"/>
        <v>366</v>
      </c>
      <c r="LR21" s="146">
        <f t="shared" si="22"/>
        <v>366</v>
      </c>
      <c r="LS21" s="146">
        <f t="shared" ref="LS21:OD21" si="23" xml:space="preserve"> DATE(YEAR(LS20), MONTH(LS20) + 12, DAY(1) - 1)</f>
        <v>366</v>
      </c>
      <c r="LT21" s="146">
        <f t="shared" si="23"/>
        <v>366</v>
      </c>
      <c r="LU21" s="146">
        <f t="shared" si="23"/>
        <v>366</v>
      </c>
      <c r="LV21" s="146">
        <f t="shared" si="23"/>
        <v>366</v>
      </c>
      <c r="LW21" s="146">
        <f t="shared" si="23"/>
        <v>366</v>
      </c>
      <c r="LX21" s="146">
        <f t="shared" si="23"/>
        <v>366</v>
      </c>
      <c r="LY21" s="146">
        <f t="shared" si="23"/>
        <v>366</v>
      </c>
      <c r="LZ21" s="146">
        <f t="shared" si="23"/>
        <v>366</v>
      </c>
      <c r="MA21" s="146">
        <f t="shared" si="23"/>
        <v>366</v>
      </c>
      <c r="MB21" s="146">
        <f t="shared" si="23"/>
        <v>366</v>
      </c>
      <c r="MC21" s="146">
        <f t="shared" si="23"/>
        <v>366</v>
      </c>
      <c r="MD21" s="146">
        <f t="shared" si="23"/>
        <v>366</v>
      </c>
      <c r="ME21" s="146">
        <f t="shared" si="23"/>
        <v>366</v>
      </c>
      <c r="MF21" s="146">
        <f t="shared" si="23"/>
        <v>366</v>
      </c>
      <c r="MG21" s="146">
        <f t="shared" si="23"/>
        <v>366</v>
      </c>
      <c r="MH21" s="146">
        <f t="shared" si="23"/>
        <v>366</v>
      </c>
      <c r="MI21" s="146">
        <f t="shared" si="23"/>
        <v>366</v>
      </c>
      <c r="MJ21" s="146">
        <f t="shared" si="23"/>
        <v>366</v>
      </c>
      <c r="MK21" s="146">
        <f t="shared" si="23"/>
        <v>366</v>
      </c>
      <c r="ML21" s="146">
        <f t="shared" si="23"/>
        <v>366</v>
      </c>
      <c r="MM21" s="146">
        <f t="shared" si="23"/>
        <v>366</v>
      </c>
      <c r="MN21" s="146">
        <f t="shared" si="23"/>
        <v>366</v>
      </c>
      <c r="MO21" s="146">
        <f t="shared" si="23"/>
        <v>366</v>
      </c>
      <c r="MP21" s="146">
        <f t="shared" si="23"/>
        <v>366</v>
      </c>
      <c r="MQ21" s="146">
        <f t="shared" si="23"/>
        <v>366</v>
      </c>
      <c r="MR21" s="146">
        <f t="shared" si="23"/>
        <v>366</v>
      </c>
      <c r="MS21" s="146">
        <f t="shared" si="23"/>
        <v>366</v>
      </c>
      <c r="MT21" s="146">
        <f t="shared" si="23"/>
        <v>366</v>
      </c>
      <c r="MU21" s="146">
        <f t="shared" si="23"/>
        <v>366</v>
      </c>
      <c r="MV21" s="146">
        <f t="shared" si="23"/>
        <v>366</v>
      </c>
      <c r="MW21" s="146">
        <f t="shared" si="23"/>
        <v>366</v>
      </c>
      <c r="MX21" s="146">
        <f t="shared" si="23"/>
        <v>366</v>
      </c>
      <c r="MY21" s="146">
        <f t="shared" si="23"/>
        <v>366</v>
      </c>
      <c r="MZ21" s="146">
        <f t="shared" si="23"/>
        <v>366</v>
      </c>
      <c r="NA21" s="146">
        <f t="shared" si="23"/>
        <v>366</v>
      </c>
      <c r="NB21" s="146">
        <f t="shared" si="23"/>
        <v>366</v>
      </c>
      <c r="NC21" s="146">
        <f t="shared" si="23"/>
        <v>366</v>
      </c>
      <c r="ND21" s="146">
        <f t="shared" si="23"/>
        <v>366</v>
      </c>
      <c r="NE21" s="146">
        <f t="shared" si="23"/>
        <v>366</v>
      </c>
      <c r="NF21" s="146">
        <f t="shared" si="23"/>
        <v>366</v>
      </c>
      <c r="NG21" s="146">
        <f t="shared" si="23"/>
        <v>366</v>
      </c>
      <c r="NH21" s="146">
        <f t="shared" si="23"/>
        <v>366</v>
      </c>
      <c r="NI21" s="146">
        <f t="shared" si="23"/>
        <v>366</v>
      </c>
      <c r="NJ21" s="146">
        <f t="shared" si="23"/>
        <v>366</v>
      </c>
      <c r="NK21" s="146">
        <f t="shared" si="23"/>
        <v>366</v>
      </c>
      <c r="NL21" s="146">
        <f t="shared" si="23"/>
        <v>366</v>
      </c>
      <c r="NM21" s="146">
        <f t="shared" si="23"/>
        <v>366</v>
      </c>
      <c r="NN21" s="146">
        <f t="shared" si="23"/>
        <v>366</v>
      </c>
      <c r="NO21" s="146">
        <f t="shared" si="23"/>
        <v>366</v>
      </c>
      <c r="NP21" s="146">
        <f t="shared" si="23"/>
        <v>366</v>
      </c>
      <c r="NQ21" s="146">
        <f t="shared" si="23"/>
        <v>366</v>
      </c>
      <c r="NR21" s="146">
        <f t="shared" si="23"/>
        <v>366</v>
      </c>
      <c r="NS21" s="146">
        <f t="shared" si="23"/>
        <v>366</v>
      </c>
      <c r="NT21" s="146">
        <f t="shared" si="23"/>
        <v>366</v>
      </c>
      <c r="NU21" s="146">
        <f t="shared" si="23"/>
        <v>366</v>
      </c>
      <c r="NV21" s="146">
        <f t="shared" si="23"/>
        <v>366</v>
      </c>
      <c r="NW21" s="146">
        <f t="shared" si="23"/>
        <v>366</v>
      </c>
      <c r="NX21" s="146">
        <f t="shared" si="23"/>
        <v>366</v>
      </c>
      <c r="NY21" s="146">
        <f t="shared" si="23"/>
        <v>366</v>
      </c>
      <c r="NZ21" s="146">
        <f t="shared" si="23"/>
        <v>366</v>
      </c>
      <c r="OA21" s="146">
        <f t="shared" si="23"/>
        <v>366</v>
      </c>
      <c r="OB21" s="146">
        <f t="shared" si="23"/>
        <v>366</v>
      </c>
      <c r="OC21" s="146">
        <f t="shared" si="23"/>
        <v>366</v>
      </c>
      <c r="OD21" s="146">
        <f t="shared" si="23"/>
        <v>366</v>
      </c>
      <c r="OE21" s="146">
        <f t="shared" ref="OE21:QP21" si="24" xml:space="preserve"> DATE(YEAR(OE20), MONTH(OE20) + 12, DAY(1) - 1)</f>
        <v>366</v>
      </c>
      <c r="OF21" s="146">
        <f t="shared" si="24"/>
        <v>366</v>
      </c>
      <c r="OG21" s="146">
        <f t="shared" si="24"/>
        <v>366</v>
      </c>
      <c r="OH21" s="146">
        <f t="shared" si="24"/>
        <v>366</v>
      </c>
      <c r="OI21" s="146">
        <f t="shared" si="24"/>
        <v>366</v>
      </c>
      <c r="OJ21" s="146">
        <f t="shared" si="24"/>
        <v>366</v>
      </c>
      <c r="OK21" s="146">
        <f t="shared" si="24"/>
        <v>366</v>
      </c>
      <c r="OL21" s="146">
        <f t="shared" si="24"/>
        <v>366</v>
      </c>
      <c r="OM21" s="146">
        <f t="shared" si="24"/>
        <v>366</v>
      </c>
      <c r="ON21" s="146">
        <f t="shared" si="24"/>
        <v>366</v>
      </c>
      <c r="OO21" s="146">
        <f t="shared" si="24"/>
        <v>366</v>
      </c>
      <c r="OP21" s="146">
        <f t="shared" si="24"/>
        <v>366</v>
      </c>
      <c r="OQ21" s="146">
        <f t="shared" si="24"/>
        <v>366</v>
      </c>
      <c r="OR21" s="146">
        <f t="shared" si="24"/>
        <v>366</v>
      </c>
      <c r="OS21" s="146">
        <f t="shared" si="24"/>
        <v>366</v>
      </c>
      <c r="OT21" s="146">
        <f t="shared" si="24"/>
        <v>366</v>
      </c>
      <c r="OU21" s="146">
        <f t="shared" si="24"/>
        <v>366</v>
      </c>
      <c r="OV21" s="146">
        <f t="shared" si="24"/>
        <v>366</v>
      </c>
      <c r="OW21" s="146">
        <f t="shared" si="24"/>
        <v>366</v>
      </c>
      <c r="OX21" s="146">
        <f t="shared" si="24"/>
        <v>366</v>
      </c>
      <c r="OY21" s="146">
        <f t="shared" si="24"/>
        <v>366</v>
      </c>
      <c r="OZ21" s="146">
        <f t="shared" si="24"/>
        <v>366</v>
      </c>
      <c r="PA21" s="146">
        <f t="shared" si="24"/>
        <v>366</v>
      </c>
      <c r="PB21" s="146">
        <f t="shared" si="24"/>
        <v>366</v>
      </c>
      <c r="PC21" s="146">
        <f t="shared" si="24"/>
        <v>366</v>
      </c>
      <c r="PD21" s="146">
        <f t="shared" si="24"/>
        <v>366</v>
      </c>
      <c r="PE21" s="146">
        <f t="shared" si="24"/>
        <v>366</v>
      </c>
      <c r="PF21" s="146">
        <f t="shared" si="24"/>
        <v>366</v>
      </c>
      <c r="PG21" s="146">
        <f t="shared" si="24"/>
        <v>366</v>
      </c>
      <c r="PH21" s="146">
        <f t="shared" si="24"/>
        <v>366</v>
      </c>
      <c r="PI21" s="146">
        <f t="shared" si="24"/>
        <v>366</v>
      </c>
      <c r="PJ21" s="146">
        <f t="shared" si="24"/>
        <v>366</v>
      </c>
      <c r="PK21" s="146">
        <f t="shared" si="24"/>
        <v>366</v>
      </c>
      <c r="PL21" s="146">
        <f t="shared" si="24"/>
        <v>366</v>
      </c>
      <c r="PM21" s="146">
        <f t="shared" si="24"/>
        <v>366</v>
      </c>
      <c r="PN21" s="146">
        <f t="shared" si="24"/>
        <v>366</v>
      </c>
      <c r="PO21" s="146">
        <f t="shared" si="24"/>
        <v>366</v>
      </c>
      <c r="PP21" s="146">
        <f t="shared" si="24"/>
        <v>366</v>
      </c>
      <c r="PQ21" s="146">
        <f t="shared" si="24"/>
        <v>366</v>
      </c>
      <c r="PR21" s="146">
        <f t="shared" si="24"/>
        <v>366</v>
      </c>
      <c r="PS21" s="146">
        <f t="shared" si="24"/>
        <v>366</v>
      </c>
      <c r="PT21" s="146">
        <f t="shared" si="24"/>
        <v>366</v>
      </c>
      <c r="PU21" s="146">
        <f t="shared" si="24"/>
        <v>366</v>
      </c>
      <c r="PV21" s="146">
        <f t="shared" si="24"/>
        <v>366</v>
      </c>
      <c r="PW21" s="146">
        <f t="shared" si="24"/>
        <v>366</v>
      </c>
      <c r="PX21" s="146">
        <f t="shared" si="24"/>
        <v>366</v>
      </c>
      <c r="PY21" s="146">
        <f t="shared" si="24"/>
        <v>366</v>
      </c>
      <c r="PZ21" s="146">
        <f t="shared" si="24"/>
        <v>366</v>
      </c>
      <c r="QA21" s="146">
        <f t="shared" si="24"/>
        <v>366</v>
      </c>
      <c r="QB21" s="146">
        <f t="shared" si="24"/>
        <v>366</v>
      </c>
      <c r="QC21" s="146">
        <f t="shared" si="24"/>
        <v>366</v>
      </c>
      <c r="QD21" s="146">
        <f t="shared" si="24"/>
        <v>366</v>
      </c>
      <c r="QE21" s="146">
        <f t="shared" si="24"/>
        <v>366</v>
      </c>
      <c r="QF21" s="146">
        <f t="shared" si="24"/>
        <v>366</v>
      </c>
      <c r="QG21" s="146">
        <f t="shared" si="24"/>
        <v>366</v>
      </c>
      <c r="QH21" s="146">
        <f t="shared" si="24"/>
        <v>366</v>
      </c>
      <c r="QI21" s="146">
        <f t="shared" si="24"/>
        <v>366</v>
      </c>
      <c r="QJ21" s="146">
        <f t="shared" si="24"/>
        <v>366</v>
      </c>
      <c r="QK21" s="146">
        <f t="shared" si="24"/>
        <v>366</v>
      </c>
      <c r="QL21" s="146">
        <f t="shared" si="24"/>
        <v>366</v>
      </c>
      <c r="QM21" s="146">
        <f t="shared" si="24"/>
        <v>366</v>
      </c>
      <c r="QN21" s="146">
        <f t="shared" si="24"/>
        <v>366</v>
      </c>
      <c r="QO21" s="146">
        <f t="shared" si="24"/>
        <v>366</v>
      </c>
      <c r="QP21" s="146">
        <f t="shared" si="24"/>
        <v>366</v>
      </c>
      <c r="QQ21" s="146">
        <f t="shared" ref="QQ21:TB21" si="25" xml:space="preserve"> DATE(YEAR(QQ20), MONTH(QQ20) + 12, DAY(1) - 1)</f>
        <v>366</v>
      </c>
      <c r="QR21" s="146">
        <f t="shared" si="25"/>
        <v>366</v>
      </c>
      <c r="QS21" s="146">
        <f t="shared" si="25"/>
        <v>366</v>
      </c>
      <c r="QT21" s="146">
        <f t="shared" si="25"/>
        <v>366</v>
      </c>
      <c r="QU21" s="146">
        <f t="shared" si="25"/>
        <v>366</v>
      </c>
      <c r="QV21" s="146">
        <f t="shared" si="25"/>
        <v>366</v>
      </c>
      <c r="QW21" s="146">
        <f t="shared" si="25"/>
        <v>366</v>
      </c>
      <c r="QX21" s="146">
        <f t="shared" si="25"/>
        <v>366</v>
      </c>
      <c r="QY21" s="146">
        <f t="shared" si="25"/>
        <v>366</v>
      </c>
      <c r="QZ21" s="146">
        <f t="shared" si="25"/>
        <v>366</v>
      </c>
      <c r="RA21" s="146">
        <f t="shared" si="25"/>
        <v>366</v>
      </c>
      <c r="RB21" s="146">
        <f t="shared" si="25"/>
        <v>366</v>
      </c>
      <c r="RC21" s="146">
        <f t="shared" si="25"/>
        <v>366</v>
      </c>
      <c r="RD21" s="146">
        <f t="shared" si="25"/>
        <v>366</v>
      </c>
      <c r="RE21" s="146">
        <f t="shared" si="25"/>
        <v>366</v>
      </c>
      <c r="RF21" s="146">
        <f t="shared" si="25"/>
        <v>366</v>
      </c>
      <c r="RG21" s="146">
        <f t="shared" si="25"/>
        <v>366</v>
      </c>
      <c r="RH21" s="146">
        <f t="shared" si="25"/>
        <v>366</v>
      </c>
      <c r="RI21" s="146">
        <f t="shared" si="25"/>
        <v>366</v>
      </c>
      <c r="RJ21" s="146">
        <f t="shared" si="25"/>
        <v>366</v>
      </c>
      <c r="RK21" s="146">
        <f t="shared" si="25"/>
        <v>366</v>
      </c>
      <c r="RL21" s="146">
        <f t="shared" si="25"/>
        <v>366</v>
      </c>
      <c r="RM21" s="146">
        <f t="shared" si="25"/>
        <v>366</v>
      </c>
      <c r="RN21" s="146">
        <f t="shared" si="25"/>
        <v>366</v>
      </c>
      <c r="RO21" s="146">
        <f t="shared" si="25"/>
        <v>366</v>
      </c>
      <c r="RP21" s="146">
        <f t="shared" si="25"/>
        <v>366</v>
      </c>
      <c r="RQ21" s="146">
        <f t="shared" si="25"/>
        <v>366</v>
      </c>
      <c r="RR21" s="146">
        <f t="shared" si="25"/>
        <v>366</v>
      </c>
      <c r="RS21" s="146">
        <f t="shared" si="25"/>
        <v>366</v>
      </c>
      <c r="RT21" s="146">
        <f t="shared" si="25"/>
        <v>366</v>
      </c>
      <c r="RU21" s="146">
        <f t="shared" si="25"/>
        <v>366</v>
      </c>
      <c r="RV21" s="146">
        <f t="shared" si="25"/>
        <v>366</v>
      </c>
      <c r="RW21" s="146">
        <f t="shared" si="25"/>
        <v>366</v>
      </c>
      <c r="RX21" s="146">
        <f t="shared" si="25"/>
        <v>366</v>
      </c>
      <c r="RY21" s="146">
        <f t="shared" si="25"/>
        <v>366</v>
      </c>
      <c r="RZ21" s="146">
        <f t="shared" si="25"/>
        <v>366</v>
      </c>
      <c r="SA21" s="146">
        <f t="shared" si="25"/>
        <v>366</v>
      </c>
      <c r="SB21" s="146">
        <f t="shared" si="25"/>
        <v>366</v>
      </c>
      <c r="SC21" s="146">
        <f t="shared" si="25"/>
        <v>366</v>
      </c>
      <c r="SD21" s="146">
        <f t="shared" si="25"/>
        <v>366</v>
      </c>
      <c r="SE21" s="146">
        <f t="shared" si="25"/>
        <v>366</v>
      </c>
      <c r="SF21" s="146">
        <f t="shared" si="25"/>
        <v>366</v>
      </c>
      <c r="SG21" s="146">
        <f t="shared" si="25"/>
        <v>366</v>
      </c>
      <c r="SH21" s="146">
        <f t="shared" si="25"/>
        <v>366</v>
      </c>
      <c r="SI21" s="146">
        <f t="shared" si="25"/>
        <v>366</v>
      </c>
      <c r="SJ21" s="146">
        <f t="shared" si="25"/>
        <v>366</v>
      </c>
      <c r="SK21" s="146">
        <f t="shared" si="25"/>
        <v>366</v>
      </c>
      <c r="SL21" s="146">
        <f t="shared" si="25"/>
        <v>366</v>
      </c>
      <c r="SM21" s="146">
        <f t="shared" si="25"/>
        <v>366</v>
      </c>
      <c r="SN21" s="146">
        <f t="shared" si="25"/>
        <v>366</v>
      </c>
      <c r="SO21" s="146">
        <f t="shared" si="25"/>
        <v>366</v>
      </c>
      <c r="SP21" s="146">
        <f t="shared" si="25"/>
        <v>366</v>
      </c>
      <c r="SQ21" s="146">
        <f t="shared" si="25"/>
        <v>366</v>
      </c>
      <c r="SR21" s="146">
        <f t="shared" si="25"/>
        <v>366</v>
      </c>
      <c r="SS21" s="146">
        <f t="shared" si="25"/>
        <v>366</v>
      </c>
      <c r="ST21" s="146">
        <f t="shared" si="25"/>
        <v>366</v>
      </c>
      <c r="SU21" s="146">
        <f t="shared" si="25"/>
        <v>366</v>
      </c>
      <c r="SV21" s="146">
        <f t="shared" si="25"/>
        <v>366</v>
      </c>
      <c r="SW21" s="146">
        <f t="shared" si="25"/>
        <v>366</v>
      </c>
      <c r="SX21" s="146">
        <f t="shared" si="25"/>
        <v>366</v>
      </c>
      <c r="SY21" s="146">
        <f t="shared" si="25"/>
        <v>366</v>
      </c>
      <c r="SZ21" s="146">
        <f t="shared" si="25"/>
        <v>366</v>
      </c>
      <c r="TA21" s="146">
        <f t="shared" si="25"/>
        <v>366</v>
      </c>
      <c r="TB21" s="146">
        <f t="shared" si="25"/>
        <v>366</v>
      </c>
      <c r="TC21" s="146">
        <f t="shared" ref="TC21:VN21" si="26" xml:space="preserve"> DATE(YEAR(TC20), MONTH(TC20) + 12, DAY(1) - 1)</f>
        <v>366</v>
      </c>
      <c r="TD21" s="146">
        <f t="shared" si="26"/>
        <v>366</v>
      </c>
      <c r="TE21" s="146">
        <f t="shared" si="26"/>
        <v>366</v>
      </c>
      <c r="TF21" s="146">
        <f t="shared" si="26"/>
        <v>366</v>
      </c>
      <c r="TG21" s="146">
        <f t="shared" si="26"/>
        <v>366</v>
      </c>
      <c r="TH21" s="146">
        <f t="shared" si="26"/>
        <v>366</v>
      </c>
      <c r="TI21" s="146">
        <f t="shared" si="26"/>
        <v>366</v>
      </c>
      <c r="TJ21" s="146">
        <f t="shared" si="26"/>
        <v>366</v>
      </c>
      <c r="TK21" s="146">
        <f t="shared" si="26"/>
        <v>366</v>
      </c>
      <c r="TL21" s="146">
        <f t="shared" si="26"/>
        <v>366</v>
      </c>
      <c r="TM21" s="146">
        <f t="shared" si="26"/>
        <v>366</v>
      </c>
      <c r="TN21" s="146">
        <f t="shared" si="26"/>
        <v>366</v>
      </c>
      <c r="TO21" s="146">
        <f t="shared" si="26"/>
        <v>366</v>
      </c>
      <c r="TP21" s="146">
        <f t="shared" si="26"/>
        <v>366</v>
      </c>
      <c r="TQ21" s="146">
        <f t="shared" si="26"/>
        <v>366</v>
      </c>
      <c r="TR21" s="146">
        <f t="shared" si="26"/>
        <v>366</v>
      </c>
      <c r="TS21" s="146">
        <f t="shared" si="26"/>
        <v>366</v>
      </c>
      <c r="TT21" s="146">
        <f t="shared" si="26"/>
        <v>366</v>
      </c>
      <c r="TU21" s="146">
        <f t="shared" si="26"/>
        <v>366</v>
      </c>
      <c r="TV21" s="146">
        <f t="shared" si="26"/>
        <v>366</v>
      </c>
      <c r="TW21" s="146">
        <f t="shared" si="26"/>
        <v>366</v>
      </c>
      <c r="TX21" s="146">
        <f t="shared" si="26"/>
        <v>366</v>
      </c>
      <c r="TY21" s="146">
        <f t="shared" si="26"/>
        <v>366</v>
      </c>
      <c r="TZ21" s="146">
        <f t="shared" si="26"/>
        <v>366</v>
      </c>
      <c r="UA21" s="146">
        <f t="shared" si="26"/>
        <v>366</v>
      </c>
      <c r="UB21" s="146">
        <f t="shared" si="26"/>
        <v>366</v>
      </c>
      <c r="UC21" s="146">
        <f t="shared" si="26"/>
        <v>366</v>
      </c>
      <c r="UD21" s="146">
        <f t="shared" si="26"/>
        <v>366</v>
      </c>
      <c r="UE21" s="146">
        <f t="shared" si="26"/>
        <v>366</v>
      </c>
      <c r="UF21" s="146">
        <f t="shared" si="26"/>
        <v>366</v>
      </c>
      <c r="UG21" s="146">
        <f t="shared" si="26"/>
        <v>366</v>
      </c>
      <c r="UH21" s="146">
        <f t="shared" si="26"/>
        <v>366</v>
      </c>
      <c r="UI21" s="146">
        <f t="shared" si="26"/>
        <v>366</v>
      </c>
      <c r="UJ21" s="146">
        <f t="shared" si="26"/>
        <v>366</v>
      </c>
      <c r="UK21" s="146">
        <f t="shared" si="26"/>
        <v>366</v>
      </c>
      <c r="UL21" s="146">
        <f t="shared" si="26"/>
        <v>366</v>
      </c>
      <c r="UM21" s="146">
        <f t="shared" si="26"/>
        <v>366</v>
      </c>
      <c r="UN21" s="146">
        <f t="shared" si="26"/>
        <v>366</v>
      </c>
      <c r="UO21" s="146">
        <f t="shared" si="26"/>
        <v>366</v>
      </c>
      <c r="UP21" s="146">
        <f t="shared" si="26"/>
        <v>366</v>
      </c>
      <c r="UQ21" s="146">
        <f t="shared" si="26"/>
        <v>366</v>
      </c>
      <c r="UR21" s="146">
        <f t="shared" si="26"/>
        <v>366</v>
      </c>
      <c r="US21" s="146">
        <f t="shared" si="26"/>
        <v>366</v>
      </c>
      <c r="UT21" s="146">
        <f t="shared" si="26"/>
        <v>366</v>
      </c>
      <c r="UU21" s="146">
        <f t="shared" si="26"/>
        <v>366</v>
      </c>
      <c r="UV21" s="146">
        <f t="shared" si="26"/>
        <v>366</v>
      </c>
      <c r="UW21" s="146">
        <f t="shared" si="26"/>
        <v>366</v>
      </c>
      <c r="UX21" s="146">
        <f t="shared" si="26"/>
        <v>366</v>
      </c>
      <c r="UY21" s="146">
        <f t="shared" si="26"/>
        <v>366</v>
      </c>
      <c r="UZ21" s="146">
        <f t="shared" si="26"/>
        <v>366</v>
      </c>
      <c r="VA21" s="146">
        <f t="shared" si="26"/>
        <v>366</v>
      </c>
      <c r="VB21" s="146">
        <f t="shared" si="26"/>
        <v>366</v>
      </c>
      <c r="VC21" s="146">
        <f t="shared" si="26"/>
        <v>366</v>
      </c>
      <c r="VD21" s="146">
        <f t="shared" si="26"/>
        <v>366</v>
      </c>
      <c r="VE21" s="146">
        <f t="shared" si="26"/>
        <v>366</v>
      </c>
      <c r="VF21" s="146">
        <f t="shared" si="26"/>
        <v>366</v>
      </c>
      <c r="VG21" s="146">
        <f t="shared" si="26"/>
        <v>366</v>
      </c>
      <c r="VH21" s="146">
        <f t="shared" si="26"/>
        <v>366</v>
      </c>
      <c r="VI21" s="146">
        <f t="shared" si="26"/>
        <v>366</v>
      </c>
      <c r="VJ21" s="146">
        <f t="shared" si="26"/>
        <v>366</v>
      </c>
      <c r="VK21" s="146">
        <f t="shared" si="26"/>
        <v>366</v>
      </c>
      <c r="VL21" s="146">
        <f t="shared" si="26"/>
        <v>366</v>
      </c>
      <c r="VM21" s="146">
        <f t="shared" si="26"/>
        <v>366</v>
      </c>
      <c r="VN21" s="146">
        <f t="shared" si="26"/>
        <v>366</v>
      </c>
      <c r="VO21" s="146">
        <f t="shared" ref="VO21:XZ21" si="27" xml:space="preserve"> DATE(YEAR(VO20), MONTH(VO20) + 12, DAY(1) - 1)</f>
        <v>366</v>
      </c>
      <c r="VP21" s="146">
        <f t="shared" si="27"/>
        <v>366</v>
      </c>
      <c r="VQ21" s="146">
        <f t="shared" si="27"/>
        <v>366</v>
      </c>
      <c r="VR21" s="146">
        <f t="shared" si="27"/>
        <v>366</v>
      </c>
      <c r="VS21" s="146">
        <f t="shared" si="27"/>
        <v>366</v>
      </c>
      <c r="VT21" s="146">
        <f t="shared" si="27"/>
        <v>366</v>
      </c>
      <c r="VU21" s="146">
        <f t="shared" si="27"/>
        <v>366</v>
      </c>
      <c r="VV21" s="146">
        <f t="shared" si="27"/>
        <v>366</v>
      </c>
      <c r="VW21" s="146">
        <f t="shared" si="27"/>
        <v>366</v>
      </c>
      <c r="VX21" s="146">
        <f t="shared" si="27"/>
        <v>366</v>
      </c>
      <c r="VY21" s="146">
        <f t="shared" si="27"/>
        <v>366</v>
      </c>
      <c r="VZ21" s="146">
        <f t="shared" si="27"/>
        <v>366</v>
      </c>
      <c r="WA21" s="146">
        <f t="shared" si="27"/>
        <v>366</v>
      </c>
      <c r="WB21" s="146">
        <f t="shared" si="27"/>
        <v>366</v>
      </c>
      <c r="WC21" s="146">
        <f t="shared" si="27"/>
        <v>366</v>
      </c>
      <c r="WD21" s="146">
        <f t="shared" si="27"/>
        <v>366</v>
      </c>
      <c r="WE21" s="146">
        <f t="shared" si="27"/>
        <v>366</v>
      </c>
      <c r="WF21" s="146">
        <f t="shared" si="27"/>
        <v>366</v>
      </c>
      <c r="WG21" s="146">
        <f t="shared" si="27"/>
        <v>366</v>
      </c>
      <c r="WH21" s="146">
        <f t="shared" si="27"/>
        <v>366</v>
      </c>
      <c r="WI21" s="146">
        <f t="shared" si="27"/>
        <v>366</v>
      </c>
      <c r="WJ21" s="146">
        <f t="shared" si="27"/>
        <v>366</v>
      </c>
      <c r="WK21" s="146">
        <f t="shared" si="27"/>
        <v>366</v>
      </c>
      <c r="WL21" s="146">
        <f t="shared" si="27"/>
        <v>366</v>
      </c>
      <c r="WM21" s="146">
        <f t="shared" si="27"/>
        <v>366</v>
      </c>
      <c r="WN21" s="146">
        <f t="shared" si="27"/>
        <v>366</v>
      </c>
      <c r="WO21" s="146">
        <f t="shared" si="27"/>
        <v>366</v>
      </c>
      <c r="WP21" s="146">
        <f t="shared" si="27"/>
        <v>366</v>
      </c>
      <c r="WQ21" s="146">
        <f t="shared" si="27"/>
        <v>366</v>
      </c>
      <c r="WR21" s="146">
        <f t="shared" si="27"/>
        <v>366</v>
      </c>
      <c r="WS21" s="146">
        <f t="shared" si="27"/>
        <v>366</v>
      </c>
      <c r="WT21" s="146">
        <f t="shared" si="27"/>
        <v>366</v>
      </c>
      <c r="WU21" s="146">
        <f t="shared" si="27"/>
        <v>366</v>
      </c>
      <c r="WV21" s="146">
        <f t="shared" si="27"/>
        <v>366</v>
      </c>
      <c r="WW21" s="146">
        <f t="shared" si="27"/>
        <v>366</v>
      </c>
      <c r="WX21" s="146">
        <f t="shared" si="27"/>
        <v>366</v>
      </c>
      <c r="WY21" s="146">
        <f t="shared" si="27"/>
        <v>366</v>
      </c>
      <c r="WZ21" s="146">
        <f t="shared" si="27"/>
        <v>366</v>
      </c>
      <c r="XA21" s="146">
        <f t="shared" si="27"/>
        <v>366</v>
      </c>
      <c r="XB21" s="146">
        <f t="shared" si="27"/>
        <v>366</v>
      </c>
      <c r="XC21" s="146">
        <f t="shared" si="27"/>
        <v>366</v>
      </c>
      <c r="XD21" s="146">
        <f t="shared" si="27"/>
        <v>366</v>
      </c>
      <c r="XE21" s="146">
        <f t="shared" si="27"/>
        <v>366</v>
      </c>
      <c r="XF21" s="146">
        <f t="shared" si="27"/>
        <v>366</v>
      </c>
      <c r="XG21" s="146">
        <f t="shared" si="27"/>
        <v>366</v>
      </c>
      <c r="XH21" s="146">
        <f t="shared" si="27"/>
        <v>366</v>
      </c>
      <c r="XI21" s="146">
        <f t="shared" si="27"/>
        <v>366</v>
      </c>
      <c r="XJ21" s="146">
        <f t="shared" si="27"/>
        <v>366</v>
      </c>
      <c r="XK21" s="146">
        <f t="shared" si="27"/>
        <v>366</v>
      </c>
      <c r="XL21" s="146">
        <f t="shared" si="27"/>
        <v>366</v>
      </c>
      <c r="XM21" s="146">
        <f t="shared" si="27"/>
        <v>366</v>
      </c>
      <c r="XN21" s="146">
        <f t="shared" si="27"/>
        <v>366</v>
      </c>
      <c r="XO21" s="146">
        <f t="shared" si="27"/>
        <v>366</v>
      </c>
      <c r="XP21" s="146">
        <f t="shared" si="27"/>
        <v>366</v>
      </c>
      <c r="XQ21" s="146">
        <f t="shared" si="27"/>
        <v>366</v>
      </c>
      <c r="XR21" s="146">
        <f t="shared" si="27"/>
        <v>366</v>
      </c>
      <c r="XS21" s="146">
        <f t="shared" si="27"/>
        <v>366</v>
      </c>
      <c r="XT21" s="146">
        <f t="shared" si="27"/>
        <v>366</v>
      </c>
      <c r="XU21" s="146">
        <f t="shared" si="27"/>
        <v>366</v>
      </c>
      <c r="XV21" s="146">
        <f t="shared" si="27"/>
        <v>366</v>
      </c>
      <c r="XW21" s="146">
        <f t="shared" si="27"/>
        <v>366</v>
      </c>
      <c r="XX21" s="146">
        <f t="shared" si="27"/>
        <v>366</v>
      </c>
      <c r="XY21" s="146">
        <f t="shared" si="27"/>
        <v>366</v>
      </c>
      <c r="XZ21" s="146">
        <f t="shared" si="27"/>
        <v>366</v>
      </c>
      <c r="YA21" s="146">
        <f t="shared" ref="YA21:AAL21" si="28" xml:space="preserve"> DATE(YEAR(YA20), MONTH(YA20) + 12, DAY(1) - 1)</f>
        <v>366</v>
      </c>
      <c r="YB21" s="146">
        <f t="shared" si="28"/>
        <v>366</v>
      </c>
      <c r="YC21" s="146">
        <f t="shared" si="28"/>
        <v>366</v>
      </c>
      <c r="YD21" s="146">
        <f t="shared" si="28"/>
        <v>366</v>
      </c>
      <c r="YE21" s="146">
        <f t="shared" si="28"/>
        <v>366</v>
      </c>
      <c r="YF21" s="146">
        <f t="shared" si="28"/>
        <v>366</v>
      </c>
      <c r="YG21" s="146">
        <f t="shared" si="28"/>
        <v>366</v>
      </c>
      <c r="YH21" s="146">
        <f t="shared" si="28"/>
        <v>366</v>
      </c>
      <c r="YI21" s="146">
        <f t="shared" si="28"/>
        <v>366</v>
      </c>
      <c r="YJ21" s="146">
        <f t="shared" si="28"/>
        <v>366</v>
      </c>
      <c r="YK21" s="146">
        <f t="shared" si="28"/>
        <v>366</v>
      </c>
      <c r="YL21" s="146">
        <f t="shared" si="28"/>
        <v>366</v>
      </c>
      <c r="YM21" s="146">
        <f t="shared" si="28"/>
        <v>366</v>
      </c>
      <c r="YN21" s="146">
        <f t="shared" si="28"/>
        <v>366</v>
      </c>
      <c r="YO21" s="146">
        <f t="shared" si="28"/>
        <v>366</v>
      </c>
      <c r="YP21" s="146">
        <f t="shared" si="28"/>
        <v>366</v>
      </c>
      <c r="YQ21" s="146">
        <f t="shared" si="28"/>
        <v>366</v>
      </c>
      <c r="YR21" s="146">
        <f t="shared" si="28"/>
        <v>366</v>
      </c>
      <c r="YS21" s="146">
        <f t="shared" si="28"/>
        <v>366</v>
      </c>
      <c r="YT21" s="146">
        <f t="shared" si="28"/>
        <v>366</v>
      </c>
      <c r="YU21" s="146">
        <f t="shared" si="28"/>
        <v>366</v>
      </c>
      <c r="YV21" s="146">
        <f t="shared" si="28"/>
        <v>366</v>
      </c>
      <c r="YW21" s="146">
        <f t="shared" si="28"/>
        <v>366</v>
      </c>
      <c r="YX21" s="146">
        <f t="shared" si="28"/>
        <v>366</v>
      </c>
      <c r="YY21" s="146">
        <f t="shared" si="28"/>
        <v>366</v>
      </c>
      <c r="YZ21" s="146">
        <f t="shared" si="28"/>
        <v>366</v>
      </c>
      <c r="ZA21" s="146">
        <f t="shared" si="28"/>
        <v>366</v>
      </c>
      <c r="ZB21" s="146">
        <f t="shared" si="28"/>
        <v>366</v>
      </c>
      <c r="ZC21" s="146">
        <f t="shared" si="28"/>
        <v>366</v>
      </c>
      <c r="ZD21" s="146">
        <f t="shared" si="28"/>
        <v>366</v>
      </c>
      <c r="ZE21" s="146">
        <f t="shared" si="28"/>
        <v>366</v>
      </c>
      <c r="ZF21" s="146">
        <f t="shared" si="28"/>
        <v>366</v>
      </c>
      <c r="ZG21" s="146">
        <f t="shared" si="28"/>
        <v>366</v>
      </c>
      <c r="ZH21" s="146">
        <f t="shared" si="28"/>
        <v>366</v>
      </c>
      <c r="ZI21" s="146">
        <f t="shared" si="28"/>
        <v>366</v>
      </c>
      <c r="ZJ21" s="146">
        <f t="shared" si="28"/>
        <v>366</v>
      </c>
      <c r="ZK21" s="146">
        <f t="shared" si="28"/>
        <v>366</v>
      </c>
      <c r="ZL21" s="146">
        <f t="shared" si="28"/>
        <v>366</v>
      </c>
      <c r="ZM21" s="146">
        <f t="shared" si="28"/>
        <v>366</v>
      </c>
      <c r="ZN21" s="146">
        <f t="shared" si="28"/>
        <v>366</v>
      </c>
      <c r="ZO21" s="146">
        <f t="shared" si="28"/>
        <v>366</v>
      </c>
      <c r="ZP21" s="146">
        <f t="shared" si="28"/>
        <v>366</v>
      </c>
      <c r="ZQ21" s="146">
        <f t="shared" si="28"/>
        <v>366</v>
      </c>
      <c r="ZR21" s="146">
        <f t="shared" si="28"/>
        <v>366</v>
      </c>
      <c r="ZS21" s="146">
        <f t="shared" si="28"/>
        <v>366</v>
      </c>
      <c r="ZT21" s="146">
        <f t="shared" si="28"/>
        <v>366</v>
      </c>
      <c r="ZU21" s="146">
        <f t="shared" si="28"/>
        <v>366</v>
      </c>
      <c r="ZV21" s="146">
        <f t="shared" si="28"/>
        <v>366</v>
      </c>
      <c r="ZW21" s="146">
        <f t="shared" si="28"/>
        <v>366</v>
      </c>
      <c r="ZX21" s="146">
        <f t="shared" si="28"/>
        <v>366</v>
      </c>
      <c r="ZY21" s="146">
        <f t="shared" si="28"/>
        <v>366</v>
      </c>
      <c r="ZZ21" s="146">
        <f t="shared" si="28"/>
        <v>366</v>
      </c>
      <c r="AAA21" s="146">
        <f t="shared" si="28"/>
        <v>366</v>
      </c>
      <c r="AAB21" s="146">
        <f t="shared" si="28"/>
        <v>366</v>
      </c>
      <c r="AAC21" s="146">
        <f t="shared" si="28"/>
        <v>366</v>
      </c>
      <c r="AAD21" s="146">
        <f t="shared" si="28"/>
        <v>366</v>
      </c>
      <c r="AAE21" s="146">
        <f t="shared" si="28"/>
        <v>366</v>
      </c>
      <c r="AAF21" s="146">
        <f t="shared" si="28"/>
        <v>366</v>
      </c>
      <c r="AAG21" s="146">
        <f t="shared" si="28"/>
        <v>366</v>
      </c>
      <c r="AAH21" s="146">
        <f t="shared" si="28"/>
        <v>366</v>
      </c>
      <c r="AAI21" s="146">
        <f t="shared" si="28"/>
        <v>366</v>
      </c>
      <c r="AAJ21" s="146">
        <f t="shared" si="28"/>
        <v>366</v>
      </c>
      <c r="AAK21" s="146">
        <f t="shared" si="28"/>
        <v>366</v>
      </c>
      <c r="AAL21" s="146">
        <f t="shared" si="28"/>
        <v>366</v>
      </c>
      <c r="AAM21" s="146">
        <f t="shared" ref="AAM21:ACX21" si="29" xml:space="preserve"> DATE(YEAR(AAM20), MONTH(AAM20) + 12, DAY(1) - 1)</f>
        <v>366</v>
      </c>
      <c r="AAN21" s="146">
        <f t="shared" si="29"/>
        <v>366</v>
      </c>
      <c r="AAO21" s="146">
        <f t="shared" si="29"/>
        <v>366</v>
      </c>
      <c r="AAP21" s="146">
        <f t="shared" si="29"/>
        <v>366</v>
      </c>
      <c r="AAQ21" s="146">
        <f t="shared" si="29"/>
        <v>366</v>
      </c>
      <c r="AAR21" s="146">
        <f t="shared" si="29"/>
        <v>366</v>
      </c>
      <c r="AAS21" s="146">
        <f t="shared" si="29"/>
        <v>366</v>
      </c>
      <c r="AAT21" s="146">
        <f t="shared" si="29"/>
        <v>366</v>
      </c>
      <c r="AAU21" s="146">
        <f t="shared" si="29"/>
        <v>366</v>
      </c>
      <c r="AAV21" s="146">
        <f t="shared" si="29"/>
        <v>366</v>
      </c>
      <c r="AAW21" s="146">
        <f t="shared" si="29"/>
        <v>366</v>
      </c>
      <c r="AAX21" s="146">
        <f t="shared" si="29"/>
        <v>366</v>
      </c>
      <c r="AAY21" s="146">
        <f t="shared" si="29"/>
        <v>366</v>
      </c>
      <c r="AAZ21" s="146">
        <f t="shared" si="29"/>
        <v>366</v>
      </c>
      <c r="ABA21" s="146">
        <f t="shared" si="29"/>
        <v>366</v>
      </c>
      <c r="ABB21" s="146">
        <f t="shared" si="29"/>
        <v>366</v>
      </c>
      <c r="ABC21" s="146">
        <f t="shared" si="29"/>
        <v>366</v>
      </c>
      <c r="ABD21" s="146">
        <f t="shared" si="29"/>
        <v>366</v>
      </c>
      <c r="ABE21" s="146">
        <f t="shared" si="29"/>
        <v>366</v>
      </c>
      <c r="ABF21" s="146">
        <f t="shared" si="29"/>
        <v>366</v>
      </c>
      <c r="ABG21" s="146">
        <f t="shared" si="29"/>
        <v>366</v>
      </c>
      <c r="ABH21" s="146">
        <f t="shared" si="29"/>
        <v>366</v>
      </c>
      <c r="ABI21" s="146">
        <f t="shared" si="29"/>
        <v>366</v>
      </c>
      <c r="ABJ21" s="146">
        <f t="shared" si="29"/>
        <v>366</v>
      </c>
      <c r="ABK21" s="146">
        <f t="shared" si="29"/>
        <v>366</v>
      </c>
      <c r="ABL21" s="146">
        <f t="shared" si="29"/>
        <v>366</v>
      </c>
      <c r="ABM21" s="146">
        <f t="shared" si="29"/>
        <v>366</v>
      </c>
      <c r="ABN21" s="146">
        <f t="shared" si="29"/>
        <v>366</v>
      </c>
      <c r="ABO21" s="146">
        <f t="shared" si="29"/>
        <v>366</v>
      </c>
      <c r="ABP21" s="146">
        <f t="shared" si="29"/>
        <v>366</v>
      </c>
      <c r="ABQ21" s="146">
        <f t="shared" si="29"/>
        <v>366</v>
      </c>
      <c r="ABR21" s="146">
        <f t="shared" si="29"/>
        <v>366</v>
      </c>
      <c r="ABS21" s="146">
        <f t="shared" si="29"/>
        <v>366</v>
      </c>
      <c r="ABT21" s="146">
        <f t="shared" si="29"/>
        <v>366</v>
      </c>
      <c r="ABU21" s="146">
        <f t="shared" si="29"/>
        <v>366</v>
      </c>
      <c r="ABV21" s="146">
        <f t="shared" si="29"/>
        <v>366</v>
      </c>
      <c r="ABW21" s="146">
        <f t="shared" si="29"/>
        <v>366</v>
      </c>
      <c r="ABX21" s="146">
        <f t="shared" si="29"/>
        <v>366</v>
      </c>
      <c r="ABY21" s="146">
        <f t="shared" si="29"/>
        <v>366</v>
      </c>
      <c r="ABZ21" s="146">
        <f t="shared" si="29"/>
        <v>366</v>
      </c>
      <c r="ACA21" s="146">
        <f t="shared" si="29"/>
        <v>366</v>
      </c>
      <c r="ACB21" s="146">
        <f t="shared" si="29"/>
        <v>366</v>
      </c>
      <c r="ACC21" s="146">
        <f t="shared" si="29"/>
        <v>366</v>
      </c>
      <c r="ACD21" s="146">
        <f t="shared" si="29"/>
        <v>366</v>
      </c>
      <c r="ACE21" s="146">
        <f t="shared" si="29"/>
        <v>366</v>
      </c>
      <c r="ACF21" s="146">
        <f t="shared" si="29"/>
        <v>366</v>
      </c>
      <c r="ACG21" s="146">
        <f t="shared" si="29"/>
        <v>366</v>
      </c>
      <c r="ACH21" s="146">
        <f t="shared" si="29"/>
        <v>366</v>
      </c>
      <c r="ACI21" s="146">
        <f t="shared" si="29"/>
        <v>366</v>
      </c>
      <c r="ACJ21" s="146">
        <f t="shared" si="29"/>
        <v>366</v>
      </c>
      <c r="ACK21" s="146">
        <f t="shared" si="29"/>
        <v>366</v>
      </c>
      <c r="ACL21" s="146">
        <f t="shared" si="29"/>
        <v>366</v>
      </c>
      <c r="ACM21" s="146">
        <f t="shared" si="29"/>
        <v>366</v>
      </c>
      <c r="ACN21" s="146">
        <f t="shared" si="29"/>
        <v>366</v>
      </c>
      <c r="ACO21" s="146">
        <f t="shared" si="29"/>
        <v>366</v>
      </c>
      <c r="ACP21" s="146">
        <f t="shared" si="29"/>
        <v>366</v>
      </c>
      <c r="ACQ21" s="146">
        <f t="shared" si="29"/>
        <v>366</v>
      </c>
      <c r="ACR21" s="146">
        <f t="shared" si="29"/>
        <v>366</v>
      </c>
      <c r="ACS21" s="146">
        <f t="shared" si="29"/>
        <v>366</v>
      </c>
      <c r="ACT21" s="146">
        <f t="shared" si="29"/>
        <v>366</v>
      </c>
      <c r="ACU21" s="146">
        <f t="shared" si="29"/>
        <v>366</v>
      </c>
      <c r="ACV21" s="146">
        <f t="shared" si="29"/>
        <v>366</v>
      </c>
      <c r="ACW21" s="146">
        <f t="shared" si="29"/>
        <v>366</v>
      </c>
      <c r="ACX21" s="146">
        <f t="shared" si="29"/>
        <v>366</v>
      </c>
      <c r="ACY21" s="146">
        <f t="shared" ref="ACY21:AFJ21" si="30" xml:space="preserve"> DATE(YEAR(ACY20), MONTH(ACY20) + 12, DAY(1) - 1)</f>
        <v>366</v>
      </c>
      <c r="ACZ21" s="146">
        <f t="shared" si="30"/>
        <v>366</v>
      </c>
      <c r="ADA21" s="146">
        <f t="shared" si="30"/>
        <v>366</v>
      </c>
      <c r="ADB21" s="146">
        <f t="shared" si="30"/>
        <v>366</v>
      </c>
      <c r="ADC21" s="146">
        <f t="shared" si="30"/>
        <v>366</v>
      </c>
      <c r="ADD21" s="146">
        <f t="shared" si="30"/>
        <v>366</v>
      </c>
      <c r="ADE21" s="146">
        <f t="shared" si="30"/>
        <v>366</v>
      </c>
      <c r="ADF21" s="146">
        <f t="shared" si="30"/>
        <v>366</v>
      </c>
      <c r="ADG21" s="146">
        <f t="shared" si="30"/>
        <v>366</v>
      </c>
      <c r="ADH21" s="146">
        <f t="shared" si="30"/>
        <v>366</v>
      </c>
      <c r="ADI21" s="146">
        <f t="shared" si="30"/>
        <v>366</v>
      </c>
      <c r="ADJ21" s="146">
        <f t="shared" si="30"/>
        <v>366</v>
      </c>
      <c r="ADK21" s="146">
        <f t="shared" si="30"/>
        <v>366</v>
      </c>
      <c r="ADL21" s="146">
        <f t="shared" si="30"/>
        <v>366</v>
      </c>
      <c r="ADM21" s="146">
        <f t="shared" si="30"/>
        <v>366</v>
      </c>
      <c r="ADN21" s="146">
        <f t="shared" si="30"/>
        <v>366</v>
      </c>
      <c r="ADO21" s="146">
        <f t="shared" si="30"/>
        <v>366</v>
      </c>
      <c r="ADP21" s="146">
        <f t="shared" si="30"/>
        <v>366</v>
      </c>
      <c r="ADQ21" s="146">
        <f t="shared" si="30"/>
        <v>366</v>
      </c>
      <c r="ADR21" s="146">
        <f t="shared" si="30"/>
        <v>366</v>
      </c>
      <c r="ADS21" s="146">
        <f t="shared" si="30"/>
        <v>366</v>
      </c>
      <c r="ADT21" s="146">
        <f t="shared" si="30"/>
        <v>366</v>
      </c>
      <c r="ADU21" s="146">
        <f t="shared" si="30"/>
        <v>366</v>
      </c>
      <c r="ADV21" s="146">
        <f t="shared" si="30"/>
        <v>366</v>
      </c>
      <c r="ADW21" s="146">
        <f t="shared" si="30"/>
        <v>366</v>
      </c>
      <c r="ADX21" s="146">
        <f t="shared" si="30"/>
        <v>366</v>
      </c>
      <c r="ADY21" s="146">
        <f t="shared" si="30"/>
        <v>366</v>
      </c>
      <c r="ADZ21" s="146">
        <f t="shared" si="30"/>
        <v>366</v>
      </c>
      <c r="AEA21" s="146">
        <f t="shared" si="30"/>
        <v>366</v>
      </c>
      <c r="AEB21" s="146">
        <f t="shared" si="30"/>
        <v>366</v>
      </c>
      <c r="AEC21" s="146">
        <f t="shared" si="30"/>
        <v>366</v>
      </c>
      <c r="AED21" s="146">
        <f t="shared" si="30"/>
        <v>366</v>
      </c>
      <c r="AEE21" s="146">
        <f t="shared" si="30"/>
        <v>366</v>
      </c>
      <c r="AEF21" s="146">
        <f t="shared" si="30"/>
        <v>366</v>
      </c>
      <c r="AEG21" s="146">
        <f t="shared" si="30"/>
        <v>366</v>
      </c>
      <c r="AEH21" s="146">
        <f t="shared" si="30"/>
        <v>366</v>
      </c>
      <c r="AEI21" s="146">
        <f t="shared" si="30"/>
        <v>366</v>
      </c>
      <c r="AEJ21" s="146">
        <f t="shared" si="30"/>
        <v>366</v>
      </c>
      <c r="AEK21" s="146">
        <f t="shared" si="30"/>
        <v>366</v>
      </c>
      <c r="AEL21" s="146">
        <f t="shared" si="30"/>
        <v>366</v>
      </c>
      <c r="AEM21" s="146">
        <f t="shared" si="30"/>
        <v>366</v>
      </c>
      <c r="AEN21" s="146">
        <f t="shared" si="30"/>
        <v>366</v>
      </c>
      <c r="AEO21" s="146">
        <f t="shared" si="30"/>
        <v>366</v>
      </c>
      <c r="AEP21" s="146">
        <f t="shared" si="30"/>
        <v>366</v>
      </c>
      <c r="AEQ21" s="146">
        <f t="shared" si="30"/>
        <v>366</v>
      </c>
      <c r="AER21" s="146">
        <f t="shared" si="30"/>
        <v>366</v>
      </c>
      <c r="AES21" s="146">
        <f t="shared" si="30"/>
        <v>366</v>
      </c>
      <c r="AET21" s="146">
        <f t="shared" si="30"/>
        <v>366</v>
      </c>
      <c r="AEU21" s="146">
        <f t="shared" si="30"/>
        <v>366</v>
      </c>
      <c r="AEV21" s="146">
        <f t="shared" si="30"/>
        <v>366</v>
      </c>
      <c r="AEW21" s="146">
        <f t="shared" si="30"/>
        <v>366</v>
      </c>
      <c r="AEX21" s="146">
        <f t="shared" si="30"/>
        <v>366</v>
      </c>
      <c r="AEY21" s="146">
        <f t="shared" si="30"/>
        <v>366</v>
      </c>
      <c r="AEZ21" s="146">
        <f t="shared" si="30"/>
        <v>366</v>
      </c>
      <c r="AFA21" s="146">
        <f t="shared" si="30"/>
        <v>366</v>
      </c>
      <c r="AFB21" s="146">
        <f t="shared" si="30"/>
        <v>366</v>
      </c>
      <c r="AFC21" s="146">
        <f t="shared" si="30"/>
        <v>366</v>
      </c>
      <c r="AFD21" s="146">
        <f t="shared" si="30"/>
        <v>366</v>
      </c>
      <c r="AFE21" s="146">
        <f t="shared" si="30"/>
        <v>366</v>
      </c>
      <c r="AFF21" s="146">
        <f t="shared" si="30"/>
        <v>366</v>
      </c>
      <c r="AFG21" s="146">
        <f t="shared" si="30"/>
        <v>366</v>
      </c>
      <c r="AFH21" s="146">
        <f t="shared" si="30"/>
        <v>366</v>
      </c>
      <c r="AFI21" s="146">
        <f t="shared" si="30"/>
        <v>366</v>
      </c>
      <c r="AFJ21" s="146">
        <f t="shared" si="30"/>
        <v>366</v>
      </c>
      <c r="AFK21" s="146">
        <f t="shared" ref="AFK21:AHV21" si="31" xml:space="preserve"> DATE(YEAR(AFK20), MONTH(AFK20) + 12, DAY(1) - 1)</f>
        <v>366</v>
      </c>
      <c r="AFL21" s="146">
        <f t="shared" si="31"/>
        <v>366</v>
      </c>
      <c r="AFM21" s="146">
        <f t="shared" si="31"/>
        <v>366</v>
      </c>
      <c r="AFN21" s="146">
        <f t="shared" si="31"/>
        <v>366</v>
      </c>
      <c r="AFO21" s="146">
        <f t="shared" si="31"/>
        <v>366</v>
      </c>
      <c r="AFP21" s="146">
        <f t="shared" si="31"/>
        <v>366</v>
      </c>
      <c r="AFQ21" s="146">
        <f t="shared" si="31"/>
        <v>366</v>
      </c>
      <c r="AFR21" s="146">
        <f t="shared" si="31"/>
        <v>366</v>
      </c>
      <c r="AFS21" s="146">
        <f t="shared" si="31"/>
        <v>366</v>
      </c>
      <c r="AFT21" s="146">
        <f t="shared" si="31"/>
        <v>366</v>
      </c>
      <c r="AFU21" s="146">
        <f t="shared" si="31"/>
        <v>366</v>
      </c>
      <c r="AFV21" s="146">
        <f t="shared" si="31"/>
        <v>366</v>
      </c>
      <c r="AFW21" s="146">
        <f t="shared" si="31"/>
        <v>366</v>
      </c>
      <c r="AFX21" s="146">
        <f t="shared" si="31"/>
        <v>366</v>
      </c>
      <c r="AFY21" s="146">
        <f t="shared" si="31"/>
        <v>366</v>
      </c>
      <c r="AFZ21" s="146">
        <f t="shared" si="31"/>
        <v>366</v>
      </c>
      <c r="AGA21" s="146">
        <f t="shared" si="31"/>
        <v>366</v>
      </c>
      <c r="AGB21" s="146">
        <f t="shared" si="31"/>
        <v>366</v>
      </c>
      <c r="AGC21" s="146">
        <f t="shared" si="31"/>
        <v>366</v>
      </c>
      <c r="AGD21" s="146">
        <f t="shared" si="31"/>
        <v>366</v>
      </c>
      <c r="AGE21" s="146">
        <f t="shared" si="31"/>
        <v>366</v>
      </c>
      <c r="AGF21" s="146">
        <f t="shared" si="31"/>
        <v>366</v>
      </c>
      <c r="AGG21" s="146">
        <f t="shared" si="31"/>
        <v>366</v>
      </c>
      <c r="AGH21" s="146">
        <f t="shared" si="31"/>
        <v>366</v>
      </c>
      <c r="AGI21" s="146">
        <f t="shared" si="31"/>
        <v>366</v>
      </c>
      <c r="AGJ21" s="146">
        <f t="shared" si="31"/>
        <v>366</v>
      </c>
      <c r="AGK21" s="146">
        <f t="shared" si="31"/>
        <v>366</v>
      </c>
      <c r="AGL21" s="146">
        <f t="shared" si="31"/>
        <v>366</v>
      </c>
      <c r="AGM21" s="146">
        <f t="shared" si="31"/>
        <v>366</v>
      </c>
      <c r="AGN21" s="146">
        <f t="shared" si="31"/>
        <v>366</v>
      </c>
      <c r="AGO21" s="146">
        <f t="shared" si="31"/>
        <v>366</v>
      </c>
      <c r="AGP21" s="146">
        <f t="shared" si="31"/>
        <v>366</v>
      </c>
      <c r="AGQ21" s="146">
        <f t="shared" si="31"/>
        <v>366</v>
      </c>
      <c r="AGR21" s="146">
        <f t="shared" si="31"/>
        <v>366</v>
      </c>
      <c r="AGS21" s="146">
        <f t="shared" si="31"/>
        <v>366</v>
      </c>
      <c r="AGT21" s="146">
        <f t="shared" si="31"/>
        <v>366</v>
      </c>
      <c r="AGU21" s="146">
        <f t="shared" si="31"/>
        <v>366</v>
      </c>
      <c r="AGV21" s="146">
        <f t="shared" si="31"/>
        <v>366</v>
      </c>
      <c r="AGW21" s="146">
        <f t="shared" si="31"/>
        <v>366</v>
      </c>
      <c r="AGX21" s="146">
        <f t="shared" si="31"/>
        <v>366</v>
      </c>
      <c r="AGY21" s="146">
        <f t="shared" si="31"/>
        <v>366</v>
      </c>
      <c r="AGZ21" s="146">
        <f t="shared" si="31"/>
        <v>366</v>
      </c>
      <c r="AHA21" s="146">
        <f t="shared" si="31"/>
        <v>366</v>
      </c>
      <c r="AHB21" s="146">
        <f t="shared" si="31"/>
        <v>366</v>
      </c>
      <c r="AHC21" s="146">
        <f t="shared" si="31"/>
        <v>366</v>
      </c>
      <c r="AHD21" s="146">
        <f t="shared" si="31"/>
        <v>366</v>
      </c>
      <c r="AHE21" s="146">
        <f t="shared" si="31"/>
        <v>366</v>
      </c>
      <c r="AHF21" s="146">
        <f t="shared" si="31"/>
        <v>366</v>
      </c>
      <c r="AHG21" s="146">
        <f t="shared" si="31"/>
        <v>366</v>
      </c>
      <c r="AHH21" s="146">
        <f t="shared" si="31"/>
        <v>366</v>
      </c>
      <c r="AHI21" s="146">
        <f t="shared" si="31"/>
        <v>366</v>
      </c>
      <c r="AHJ21" s="146">
        <f t="shared" si="31"/>
        <v>366</v>
      </c>
      <c r="AHK21" s="146">
        <f t="shared" si="31"/>
        <v>366</v>
      </c>
      <c r="AHL21" s="146">
        <f t="shared" si="31"/>
        <v>366</v>
      </c>
      <c r="AHM21" s="146">
        <f t="shared" si="31"/>
        <v>366</v>
      </c>
      <c r="AHN21" s="146">
        <f t="shared" si="31"/>
        <v>366</v>
      </c>
      <c r="AHO21" s="146">
        <f t="shared" si="31"/>
        <v>366</v>
      </c>
      <c r="AHP21" s="146">
        <f t="shared" si="31"/>
        <v>366</v>
      </c>
      <c r="AHQ21" s="146">
        <f t="shared" si="31"/>
        <v>366</v>
      </c>
      <c r="AHR21" s="146">
        <f t="shared" si="31"/>
        <v>366</v>
      </c>
      <c r="AHS21" s="146">
        <f t="shared" si="31"/>
        <v>366</v>
      </c>
      <c r="AHT21" s="146">
        <f t="shared" si="31"/>
        <v>366</v>
      </c>
      <c r="AHU21" s="146">
        <f t="shared" si="31"/>
        <v>366</v>
      </c>
      <c r="AHV21" s="146">
        <f t="shared" si="31"/>
        <v>366</v>
      </c>
      <c r="AHW21" s="146">
        <f t="shared" ref="AHW21:AKH21" si="32" xml:space="preserve"> DATE(YEAR(AHW20), MONTH(AHW20) + 12, DAY(1) - 1)</f>
        <v>366</v>
      </c>
      <c r="AHX21" s="146">
        <f t="shared" si="32"/>
        <v>366</v>
      </c>
      <c r="AHY21" s="146">
        <f t="shared" si="32"/>
        <v>366</v>
      </c>
      <c r="AHZ21" s="146">
        <f t="shared" si="32"/>
        <v>366</v>
      </c>
      <c r="AIA21" s="146">
        <f t="shared" si="32"/>
        <v>366</v>
      </c>
      <c r="AIB21" s="146">
        <f t="shared" si="32"/>
        <v>366</v>
      </c>
      <c r="AIC21" s="146">
        <f t="shared" si="32"/>
        <v>366</v>
      </c>
      <c r="AID21" s="146">
        <f t="shared" si="32"/>
        <v>366</v>
      </c>
      <c r="AIE21" s="146">
        <f t="shared" si="32"/>
        <v>366</v>
      </c>
      <c r="AIF21" s="146">
        <f t="shared" si="32"/>
        <v>366</v>
      </c>
      <c r="AIG21" s="146">
        <f t="shared" si="32"/>
        <v>366</v>
      </c>
      <c r="AIH21" s="146">
        <f t="shared" si="32"/>
        <v>366</v>
      </c>
      <c r="AII21" s="146">
        <f t="shared" si="32"/>
        <v>366</v>
      </c>
      <c r="AIJ21" s="146">
        <f t="shared" si="32"/>
        <v>366</v>
      </c>
      <c r="AIK21" s="146">
        <f t="shared" si="32"/>
        <v>366</v>
      </c>
      <c r="AIL21" s="146">
        <f t="shared" si="32"/>
        <v>366</v>
      </c>
      <c r="AIM21" s="146">
        <f t="shared" si="32"/>
        <v>366</v>
      </c>
      <c r="AIN21" s="146">
        <f t="shared" si="32"/>
        <v>366</v>
      </c>
      <c r="AIO21" s="146">
        <f t="shared" si="32"/>
        <v>366</v>
      </c>
      <c r="AIP21" s="146">
        <f t="shared" si="32"/>
        <v>366</v>
      </c>
      <c r="AIQ21" s="146">
        <f t="shared" si="32"/>
        <v>366</v>
      </c>
      <c r="AIR21" s="146">
        <f t="shared" si="32"/>
        <v>366</v>
      </c>
      <c r="AIS21" s="146">
        <f t="shared" si="32"/>
        <v>366</v>
      </c>
      <c r="AIT21" s="146">
        <f t="shared" si="32"/>
        <v>366</v>
      </c>
      <c r="AIU21" s="146">
        <f t="shared" si="32"/>
        <v>366</v>
      </c>
      <c r="AIV21" s="146">
        <f t="shared" si="32"/>
        <v>366</v>
      </c>
      <c r="AIW21" s="146">
        <f t="shared" si="32"/>
        <v>366</v>
      </c>
      <c r="AIX21" s="146">
        <f t="shared" si="32"/>
        <v>366</v>
      </c>
      <c r="AIY21" s="146">
        <f t="shared" si="32"/>
        <v>366</v>
      </c>
      <c r="AIZ21" s="146">
        <f t="shared" si="32"/>
        <v>366</v>
      </c>
      <c r="AJA21" s="146">
        <f t="shared" si="32"/>
        <v>366</v>
      </c>
      <c r="AJB21" s="146">
        <f t="shared" si="32"/>
        <v>366</v>
      </c>
      <c r="AJC21" s="146">
        <f t="shared" si="32"/>
        <v>366</v>
      </c>
      <c r="AJD21" s="146">
        <f t="shared" si="32"/>
        <v>366</v>
      </c>
      <c r="AJE21" s="146">
        <f t="shared" si="32"/>
        <v>366</v>
      </c>
      <c r="AJF21" s="146">
        <f t="shared" si="32"/>
        <v>366</v>
      </c>
      <c r="AJG21" s="146">
        <f t="shared" si="32"/>
        <v>366</v>
      </c>
      <c r="AJH21" s="146">
        <f t="shared" si="32"/>
        <v>366</v>
      </c>
      <c r="AJI21" s="146">
        <f t="shared" si="32"/>
        <v>366</v>
      </c>
      <c r="AJJ21" s="146">
        <f t="shared" si="32"/>
        <v>366</v>
      </c>
      <c r="AJK21" s="146">
        <f t="shared" si="32"/>
        <v>366</v>
      </c>
      <c r="AJL21" s="146">
        <f t="shared" si="32"/>
        <v>366</v>
      </c>
      <c r="AJM21" s="146">
        <f t="shared" si="32"/>
        <v>366</v>
      </c>
      <c r="AJN21" s="146">
        <f t="shared" si="32"/>
        <v>366</v>
      </c>
      <c r="AJO21" s="146">
        <f t="shared" si="32"/>
        <v>366</v>
      </c>
      <c r="AJP21" s="146">
        <f t="shared" si="32"/>
        <v>366</v>
      </c>
      <c r="AJQ21" s="146">
        <f t="shared" si="32"/>
        <v>366</v>
      </c>
      <c r="AJR21" s="146">
        <f t="shared" si="32"/>
        <v>366</v>
      </c>
      <c r="AJS21" s="146">
        <f t="shared" si="32"/>
        <v>366</v>
      </c>
      <c r="AJT21" s="146">
        <f t="shared" si="32"/>
        <v>366</v>
      </c>
      <c r="AJU21" s="146">
        <f t="shared" si="32"/>
        <v>366</v>
      </c>
      <c r="AJV21" s="146">
        <f t="shared" si="32"/>
        <v>366</v>
      </c>
      <c r="AJW21" s="146">
        <f t="shared" si="32"/>
        <v>366</v>
      </c>
      <c r="AJX21" s="146">
        <f t="shared" si="32"/>
        <v>366</v>
      </c>
      <c r="AJY21" s="146">
        <f t="shared" si="32"/>
        <v>366</v>
      </c>
      <c r="AJZ21" s="146">
        <f t="shared" si="32"/>
        <v>366</v>
      </c>
      <c r="AKA21" s="146">
        <f t="shared" si="32"/>
        <v>366</v>
      </c>
      <c r="AKB21" s="146">
        <f t="shared" si="32"/>
        <v>366</v>
      </c>
      <c r="AKC21" s="146">
        <f t="shared" si="32"/>
        <v>366</v>
      </c>
      <c r="AKD21" s="146">
        <f t="shared" si="32"/>
        <v>366</v>
      </c>
      <c r="AKE21" s="146">
        <f t="shared" si="32"/>
        <v>366</v>
      </c>
      <c r="AKF21" s="146">
        <f t="shared" si="32"/>
        <v>366</v>
      </c>
      <c r="AKG21" s="146">
        <f t="shared" si="32"/>
        <v>366</v>
      </c>
      <c r="AKH21" s="146">
        <f t="shared" si="32"/>
        <v>366</v>
      </c>
      <c r="AKI21" s="146">
        <f t="shared" ref="AKI21:AMT21" si="33" xml:space="preserve"> DATE(YEAR(AKI20), MONTH(AKI20) + 12, DAY(1) - 1)</f>
        <v>366</v>
      </c>
      <c r="AKJ21" s="146">
        <f t="shared" si="33"/>
        <v>366</v>
      </c>
      <c r="AKK21" s="146">
        <f t="shared" si="33"/>
        <v>366</v>
      </c>
      <c r="AKL21" s="146">
        <f t="shared" si="33"/>
        <v>366</v>
      </c>
      <c r="AKM21" s="146">
        <f t="shared" si="33"/>
        <v>366</v>
      </c>
      <c r="AKN21" s="146">
        <f t="shared" si="33"/>
        <v>366</v>
      </c>
      <c r="AKO21" s="146">
        <f t="shared" si="33"/>
        <v>366</v>
      </c>
      <c r="AKP21" s="146">
        <f t="shared" si="33"/>
        <v>366</v>
      </c>
      <c r="AKQ21" s="146">
        <f t="shared" si="33"/>
        <v>366</v>
      </c>
      <c r="AKR21" s="146">
        <f t="shared" si="33"/>
        <v>366</v>
      </c>
      <c r="AKS21" s="146">
        <f t="shared" si="33"/>
        <v>366</v>
      </c>
      <c r="AKT21" s="146">
        <f t="shared" si="33"/>
        <v>366</v>
      </c>
      <c r="AKU21" s="146">
        <f t="shared" si="33"/>
        <v>366</v>
      </c>
      <c r="AKV21" s="146">
        <f t="shared" si="33"/>
        <v>366</v>
      </c>
      <c r="AKW21" s="146">
        <f t="shared" si="33"/>
        <v>366</v>
      </c>
      <c r="AKX21" s="146">
        <f t="shared" si="33"/>
        <v>366</v>
      </c>
      <c r="AKY21" s="146">
        <f t="shared" si="33"/>
        <v>366</v>
      </c>
      <c r="AKZ21" s="146">
        <f t="shared" si="33"/>
        <v>366</v>
      </c>
      <c r="ALA21" s="146">
        <f t="shared" si="33"/>
        <v>366</v>
      </c>
      <c r="ALB21" s="146">
        <f t="shared" si="33"/>
        <v>366</v>
      </c>
      <c r="ALC21" s="146">
        <f t="shared" si="33"/>
        <v>366</v>
      </c>
      <c r="ALD21" s="146">
        <f t="shared" si="33"/>
        <v>366</v>
      </c>
      <c r="ALE21" s="146">
        <f t="shared" si="33"/>
        <v>366</v>
      </c>
      <c r="ALF21" s="146">
        <f t="shared" si="33"/>
        <v>366</v>
      </c>
      <c r="ALG21" s="146">
        <f t="shared" si="33"/>
        <v>366</v>
      </c>
      <c r="ALH21" s="146">
        <f t="shared" si="33"/>
        <v>366</v>
      </c>
      <c r="ALI21" s="146">
        <f t="shared" si="33"/>
        <v>366</v>
      </c>
      <c r="ALJ21" s="146">
        <f t="shared" si="33"/>
        <v>366</v>
      </c>
      <c r="ALK21" s="146">
        <f t="shared" si="33"/>
        <v>366</v>
      </c>
      <c r="ALL21" s="146">
        <f t="shared" si="33"/>
        <v>366</v>
      </c>
      <c r="ALM21" s="146">
        <f t="shared" si="33"/>
        <v>366</v>
      </c>
      <c r="ALN21" s="146">
        <f t="shared" si="33"/>
        <v>366</v>
      </c>
      <c r="ALO21" s="146">
        <f t="shared" si="33"/>
        <v>366</v>
      </c>
      <c r="ALP21" s="146">
        <f t="shared" si="33"/>
        <v>366</v>
      </c>
      <c r="ALQ21" s="146">
        <f t="shared" si="33"/>
        <v>366</v>
      </c>
      <c r="ALR21" s="146">
        <f t="shared" si="33"/>
        <v>366</v>
      </c>
      <c r="ALS21" s="146">
        <f t="shared" si="33"/>
        <v>366</v>
      </c>
      <c r="ALT21" s="146">
        <f t="shared" si="33"/>
        <v>366</v>
      </c>
      <c r="ALU21" s="146">
        <f t="shared" si="33"/>
        <v>366</v>
      </c>
      <c r="ALV21" s="146">
        <f t="shared" si="33"/>
        <v>366</v>
      </c>
      <c r="ALW21" s="146">
        <f t="shared" si="33"/>
        <v>366</v>
      </c>
      <c r="ALX21" s="146">
        <f t="shared" si="33"/>
        <v>366</v>
      </c>
      <c r="ALY21" s="146">
        <f t="shared" si="33"/>
        <v>366</v>
      </c>
      <c r="ALZ21" s="146">
        <f t="shared" si="33"/>
        <v>366</v>
      </c>
      <c r="AMA21" s="146">
        <f t="shared" si="33"/>
        <v>366</v>
      </c>
      <c r="AMB21" s="146">
        <f t="shared" si="33"/>
        <v>366</v>
      </c>
      <c r="AMC21" s="146">
        <f t="shared" si="33"/>
        <v>366</v>
      </c>
      <c r="AMD21" s="146">
        <f t="shared" si="33"/>
        <v>366</v>
      </c>
      <c r="AME21" s="146">
        <f t="shared" si="33"/>
        <v>366</v>
      </c>
      <c r="AMF21" s="146">
        <f t="shared" si="33"/>
        <v>366</v>
      </c>
      <c r="AMG21" s="146">
        <f t="shared" si="33"/>
        <v>366</v>
      </c>
      <c r="AMH21" s="146">
        <f t="shared" si="33"/>
        <v>366</v>
      </c>
      <c r="AMI21" s="146">
        <f t="shared" si="33"/>
        <v>366</v>
      </c>
      <c r="AMJ21" s="146">
        <f t="shared" si="33"/>
        <v>366</v>
      </c>
      <c r="AMK21" s="146">
        <f t="shared" si="33"/>
        <v>366</v>
      </c>
      <c r="AML21" s="146">
        <f t="shared" si="33"/>
        <v>366</v>
      </c>
      <c r="AMM21" s="146">
        <f t="shared" si="33"/>
        <v>366</v>
      </c>
      <c r="AMN21" s="146">
        <f t="shared" si="33"/>
        <v>366</v>
      </c>
      <c r="AMO21" s="146">
        <f t="shared" si="33"/>
        <v>366</v>
      </c>
      <c r="AMP21" s="146">
        <f t="shared" si="33"/>
        <v>366</v>
      </c>
      <c r="AMQ21" s="146">
        <f t="shared" si="33"/>
        <v>366</v>
      </c>
      <c r="AMR21" s="146">
        <f t="shared" si="33"/>
        <v>366</v>
      </c>
      <c r="AMS21" s="146">
        <f t="shared" si="33"/>
        <v>366</v>
      </c>
      <c r="AMT21" s="146">
        <f t="shared" si="33"/>
        <v>366</v>
      </c>
      <c r="AMU21" s="146">
        <f t="shared" ref="AMU21:APF21" si="34" xml:space="preserve"> DATE(YEAR(AMU20), MONTH(AMU20) + 12, DAY(1) - 1)</f>
        <v>366</v>
      </c>
      <c r="AMV21" s="146">
        <f t="shared" si="34"/>
        <v>366</v>
      </c>
      <c r="AMW21" s="146">
        <f t="shared" si="34"/>
        <v>366</v>
      </c>
      <c r="AMX21" s="146">
        <f t="shared" si="34"/>
        <v>366</v>
      </c>
      <c r="AMY21" s="146">
        <f t="shared" si="34"/>
        <v>366</v>
      </c>
      <c r="AMZ21" s="146">
        <f t="shared" si="34"/>
        <v>366</v>
      </c>
      <c r="ANA21" s="146">
        <f t="shared" si="34"/>
        <v>366</v>
      </c>
      <c r="ANB21" s="146">
        <f t="shared" si="34"/>
        <v>366</v>
      </c>
      <c r="ANC21" s="146">
        <f t="shared" si="34"/>
        <v>366</v>
      </c>
      <c r="AND21" s="146">
        <f t="shared" si="34"/>
        <v>366</v>
      </c>
      <c r="ANE21" s="146">
        <f t="shared" si="34"/>
        <v>366</v>
      </c>
      <c r="ANF21" s="146">
        <f t="shared" si="34"/>
        <v>366</v>
      </c>
      <c r="ANG21" s="146">
        <f t="shared" si="34"/>
        <v>366</v>
      </c>
      <c r="ANH21" s="146">
        <f t="shared" si="34"/>
        <v>366</v>
      </c>
      <c r="ANI21" s="146">
        <f t="shared" si="34"/>
        <v>366</v>
      </c>
      <c r="ANJ21" s="146">
        <f t="shared" si="34"/>
        <v>366</v>
      </c>
      <c r="ANK21" s="146">
        <f t="shared" si="34"/>
        <v>366</v>
      </c>
      <c r="ANL21" s="146">
        <f t="shared" si="34"/>
        <v>366</v>
      </c>
      <c r="ANM21" s="146">
        <f t="shared" si="34"/>
        <v>366</v>
      </c>
      <c r="ANN21" s="146">
        <f t="shared" si="34"/>
        <v>366</v>
      </c>
      <c r="ANO21" s="146">
        <f t="shared" si="34"/>
        <v>366</v>
      </c>
      <c r="ANP21" s="146">
        <f t="shared" si="34"/>
        <v>366</v>
      </c>
      <c r="ANQ21" s="146">
        <f t="shared" si="34"/>
        <v>366</v>
      </c>
      <c r="ANR21" s="146">
        <f t="shared" si="34"/>
        <v>366</v>
      </c>
      <c r="ANS21" s="146">
        <f t="shared" si="34"/>
        <v>366</v>
      </c>
      <c r="ANT21" s="146">
        <f t="shared" si="34"/>
        <v>366</v>
      </c>
      <c r="ANU21" s="146">
        <f t="shared" si="34"/>
        <v>366</v>
      </c>
      <c r="ANV21" s="146">
        <f t="shared" si="34"/>
        <v>366</v>
      </c>
      <c r="ANW21" s="146">
        <f t="shared" si="34"/>
        <v>366</v>
      </c>
      <c r="ANX21" s="146">
        <f t="shared" si="34"/>
        <v>366</v>
      </c>
      <c r="ANY21" s="146">
        <f t="shared" si="34"/>
        <v>366</v>
      </c>
      <c r="ANZ21" s="146">
        <f t="shared" si="34"/>
        <v>366</v>
      </c>
      <c r="AOA21" s="146">
        <f t="shared" si="34"/>
        <v>366</v>
      </c>
      <c r="AOB21" s="146">
        <f t="shared" si="34"/>
        <v>366</v>
      </c>
      <c r="AOC21" s="146">
        <f t="shared" si="34"/>
        <v>366</v>
      </c>
      <c r="AOD21" s="146">
        <f t="shared" si="34"/>
        <v>366</v>
      </c>
      <c r="AOE21" s="146">
        <f t="shared" si="34"/>
        <v>366</v>
      </c>
      <c r="AOF21" s="146">
        <f t="shared" si="34"/>
        <v>366</v>
      </c>
      <c r="AOG21" s="146">
        <f t="shared" si="34"/>
        <v>366</v>
      </c>
      <c r="AOH21" s="146">
        <f t="shared" si="34"/>
        <v>366</v>
      </c>
      <c r="AOI21" s="146">
        <f t="shared" si="34"/>
        <v>366</v>
      </c>
      <c r="AOJ21" s="146">
        <f t="shared" si="34"/>
        <v>366</v>
      </c>
      <c r="AOK21" s="146">
        <f t="shared" si="34"/>
        <v>366</v>
      </c>
      <c r="AOL21" s="146">
        <f t="shared" si="34"/>
        <v>366</v>
      </c>
      <c r="AOM21" s="146">
        <f t="shared" si="34"/>
        <v>366</v>
      </c>
      <c r="AON21" s="146">
        <f t="shared" si="34"/>
        <v>366</v>
      </c>
      <c r="AOO21" s="146">
        <f t="shared" si="34"/>
        <v>366</v>
      </c>
      <c r="AOP21" s="146">
        <f t="shared" si="34"/>
        <v>366</v>
      </c>
      <c r="AOQ21" s="146">
        <f t="shared" si="34"/>
        <v>366</v>
      </c>
      <c r="AOR21" s="146">
        <f t="shared" si="34"/>
        <v>366</v>
      </c>
      <c r="AOS21" s="146">
        <f t="shared" si="34"/>
        <v>366</v>
      </c>
      <c r="AOT21" s="146">
        <f t="shared" si="34"/>
        <v>366</v>
      </c>
      <c r="AOU21" s="146">
        <f t="shared" si="34"/>
        <v>366</v>
      </c>
      <c r="AOV21" s="146">
        <f t="shared" si="34"/>
        <v>366</v>
      </c>
      <c r="AOW21" s="146">
        <f t="shared" si="34"/>
        <v>366</v>
      </c>
      <c r="AOX21" s="146">
        <f t="shared" si="34"/>
        <v>366</v>
      </c>
      <c r="AOY21" s="146">
        <f t="shared" si="34"/>
        <v>366</v>
      </c>
      <c r="AOZ21" s="146">
        <f t="shared" si="34"/>
        <v>366</v>
      </c>
      <c r="APA21" s="146">
        <f t="shared" si="34"/>
        <v>366</v>
      </c>
      <c r="APB21" s="146">
        <f t="shared" si="34"/>
        <v>366</v>
      </c>
      <c r="APC21" s="146">
        <f t="shared" si="34"/>
        <v>366</v>
      </c>
      <c r="APD21" s="146">
        <f t="shared" si="34"/>
        <v>366</v>
      </c>
      <c r="APE21" s="146">
        <f t="shared" si="34"/>
        <v>366</v>
      </c>
      <c r="APF21" s="146">
        <f t="shared" si="34"/>
        <v>366</v>
      </c>
      <c r="APG21" s="146">
        <f t="shared" ref="APG21:ARR21" si="35" xml:space="preserve"> DATE(YEAR(APG20), MONTH(APG20) + 12, DAY(1) - 1)</f>
        <v>366</v>
      </c>
      <c r="APH21" s="146">
        <f t="shared" si="35"/>
        <v>366</v>
      </c>
      <c r="API21" s="146">
        <f t="shared" si="35"/>
        <v>366</v>
      </c>
      <c r="APJ21" s="146">
        <f t="shared" si="35"/>
        <v>366</v>
      </c>
      <c r="APK21" s="146">
        <f t="shared" si="35"/>
        <v>366</v>
      </c>
      <c r="APL21" s="146">
        <f t="shared" si="35"/>
        <v>366</v>
      </c>
      <c r="APM21" s="146">
        <f t="shared" si="35"/>
        <v>366</v>
      </c>
      <c r="APN21" s="146">
        <f t="shared" si="35"/>
        <v>366</v>
      </c>
      <c r="APO21" s="146">
        <f t="shared" si="35"/>
        <v>366</v>
      </c>
      <c r="APP21" s="146">
        <f t="shared" si="35"/>
        <v>366</v>
      </c>
      <c r="APQ21" s="146">
        <f t="shared" si="35"/>
        <v>366</v>
      </c>
      <c r="APR21" s="146">
        <f t="shared" si="35"/>
        <v>366</v>
      </c>
      <c r="APS21" s="146">
        <f t="shared" si="35"/>
        <v>366</v>
      </c>
      <c r="APT21" s="146">
        <f t="shared" si="35"/>
        <v>366</v>
      </c>
      <c r="APU21" s="146">
        <f t="shared" si="35"/>
        <v>366</v>
      </c>
      <c r="APV21" s="146">
        <f t="shared" si="35"/>
        <v>366</v>
      </c>
      <c r="APW21" s="146">
        <f t="shared" si="35"/>
        <v>366</v>
      </c>
      <c r="APX21" s="146">
        <f t="shared" si="35"/>
        <v>366</v>
      </c>
      <c r="APY21" s="146">
        <f t="shared" si="35"/>
        <v>366</v>
      </c>
      <c r="APZ21" s="146">
        <f t="shared" si="35"/>
        <v>366</v>
      </c>
      <c r="AQA21" s="146">
        <f t="shared" si="35"/>
        <v>366</v>
      </c>
      <c r="AQB21" s="146">
        <f t="shared" si="35"/>
        <v>366</v>
      </c>
      <c r="AQC21" s="146">
        <f t="shared" si="35"/>
        <v>366</v>
      </c>
      <c r="AQD21" s="146">
        <f t="shared" si="35"/>
        <v>366</v>
      </c>
      <c r="AQE21" s="146">
        <f t="shared" si="35"/>
        <v>366</v>
      </c>
      <c r="AQF21" s="146">
        <f t="shared" si="35"/>
        <v>366</v>
      </c>
      <c r="AQG21" s="146">
        <f t="shared" si="35"/>
        <v>366</v>
      </c>
      <c r="AQH21" s="146">
        <f t="shared" si="35"/>
        <v>366</v>
      </c>
      <c r="AQI21" s="146">
        <f t="shared" si="35"/>
        <v>366</v>
      </c>
      <c r="AQJ21" s="146">
        <f t="shared" si="35"/>
        <v>366</v>
      </c>
      <c r="AQK21" s="146">
        <f t="shared" si="35"/>
        <v>366</v>
      </c>
      <c r="AQL21" s="146">
        <f t="shared" si="35"/>
        <v>366</v>
      </c>
      <c r="AQM21" s="146">
        <f t="shared" si="35"/>
        <v>366</v>
      </c>
      <c r="AQN21" s="146">
        <f t="shared" si="35"/>
        <v>366</v>
      </c>
      <c r="AQO21" s="146">
        <f t="shared" si="35"/>
        <v>366</v>
      </c>
      <c r="AQP21" s="146">
        <f t="shared" si="35"/>
        <v>366</v>
      </c>
      <c r="AQQ21" s="146">
        <f t="shared" si="35"/>
        <v>366</v>
      </c>
      <c r="AQR21" s="146">
        <f t="shared" si="35"/>
        <v>366</v>
      </c>
      <c r="AQS21" s="146">
        <f t="shared" si="35"/>
        <v>366</v>
      </c>
      <c r="AQT21" s="146">
        <f t="shared" si="35"/>
        <v>366</v>
      </c>
      <c r="AQU21" s="146">
        <f t="shared" si="35"/>
        <v>366</v>
      </c>
      <c r="AQV21" s="146">
        <f t="shared" si="35"/>
        <v>366</v>
      </c>
      <c r="AQW21" s="146">
        <f t="shared" si="35"/>
        <v>366</v>
      </c>
      <c r="AQX21" s="146">
        <f t="shared" si="35"/>
        <v>366</v>
      </c>
      <c r="AQY21" s="146">
        <f t="shared" si="35"/>
        <v>366</v>
      </c>
      <c r="AQZ21" s="146">
        <f t="shared" si="35"/>
        <v>366</v>
      </c>
      <c r="ARA21" s="146">
        <f t="shared" si="35"/>
        <v>366</v>
      </c>
      <c r="ARB21" s="146">
        <f t="shared" si="35"/>
        <v>366</v>
      </c>
      <c r="ARC21" s="146">
        <f t="shared" si="35"/>
        <v>366</v>
      </c>
      <c r="ARD21" s="146">
        <f t="shared" si="35"/>
        <v>366</v>
      </c>
      <c r="ARE21" s="146">
        <f t="shared" si="35"/>
        <v>366</v>
      </c>
      <c r="ARF21" s="146">
        <f t="shared" si="35"/>
        <v>366</v>
      </c>
      <c r="ARG21" s="146">
        <f t="shared" si="35"/>
        <v>366</v>
      </c>
      <c r="ARH21" s="146">
        <f t="shared" si="35"/>
        <v>366</v>
      </c>
      <c r="ARI21" s="146">
        <f t="shared" si="35"/>
        <v>366</v>
      </c>
      <c r="ARJ21" s="146">
        <f t="shared" si="35"/>
        <v>366</v>
      </c>
      <c r="ARK21" s="146">
        <f t="shared" si="35"/>
        <v>366</v>
      </c>
      <c r="ARL21" s="146">
        <f t="shared" si="35"/>
        <v>366</v>
      </c>
      <c r="ARM21" s="146">
        <f t="shared" si="35"/>
        <v>366</v>
      </c>
      <c r="ARN21" s="146">
        <f t="shared" si="35"/>
        <v>366</v>
      </c>
      <c r="ARO21" s="146">
        <f t="shared" si="35"/>
        <v>366</v>
      </c>
      <c r="ARP21" s="146">
        <f t="shared" si="35"/>
        <v>366</v>
      </c>
      <c r="ARQ21" s="146">
        <f t="shared" si="35"/>
        <v>366</v>
      </c>
      <c r="ARR21" s="146">
        <f t="shared" si="35"/>
        <v>366</v>
      </c>
      <c r="ARS21" s="146">
        <f t="shared" ref="ARS21:AUD21" si="36" xml:space="preserve"> DATE(YEAR(ARS20), MONTH(ARS20) + 12, DAY(1) - 1)</f>
        <v>366</v>
      </c>
      <c r="ART21" s="146">
        <f t="shared" si="36"/>
        <v>366</v>
      </c>
      <c r="ARU21" s="146">
        <f t="shared" si="36"/>
        <v>366</v>
      </c>
      <c r="ARV21" s="146">
        <f t="shared" si="36"/>
        <v>366</v>
      </c>
      <c r="ARW21" s="146">
        <f t="shared" si="36"/>
        <v>366</v>
      </c>
      <c r="ARX21" s="146">
        <f t="shared" si="36"/>
        <v>366</v>
      </c>
      <c r="ARY21" s="146">
        <f t="shared" si="36"/>
        <v>366</v>
      </c>
      <c r="ARZ21" s="146">
        <f t="shared" si="36"/>
        <v>366</v>
      </c>
      <c r="ASA21" s="146">
        <f t="shared" si="36"/>
        <v>366</v>
      </c>
      <c r="ASB21" s="146">
        <f t="shared" si="36"/>
        <v>366</v>
      </c>
      <c r="ASC21" s="146">
        <f t="shared" si="36"/>
        <v>366</v>
      </c>
      <c r="ASD21" s="146">
        <f t="shared" si="36"/>
        <v>366</v>
      </c>
      <c r="ASE21" s="146">
        <f t="shared" si="36"/>
        <v>366</v>
      </c>
      <c r="ASF21" s="146">
        <f t="shared" si="36"/>
        <v>366</v>
      </c>
      <c r="ASG21" s="146">
        <f t="shared" si="36"/>
        <v>366</v>
      </c>
      <c r="ASH21" s="146">
        <f t="shared" si="36"/>
        <v>366</v>
      </c>
      <c r="ASI21" s="146">
        <f t="shared" si="36"/>
        <v>366</v>
      </c>
      <c r="ASJ21" s="146">
        <f t="shared" si="36"/>
        <v>366</v>
      </c>
      <c r="ASK21" s="146">
        <f t="shared" si="36"/>
        <v>366</v>
      </c>
      <c r="ASL21" s="146">
        <f t="shared" si="36"/>
        <v>366</v>
      </c>
      <c r="ASM21" s="146">
        <f t="shared" si="36"/>
        <v>366</v>
      </c>
      <c r="ASN21" s="146">
        <f t="shared" si="36"/>
        <v>366</v>
      </c>
      <c r="ASO21" s="146">
        <f t="shared" si="36"/>
        <v>366</v>
      </c>
      <c r="ASP21" s="146">
        <f t="shared" si="36"/>
        <v>366</v>
      </c>
      <c r="ASQ21" s="146">
        <f t="shared" si="36"/>
        <v>366</v>
      </c>
      <c r="ASR21" s="146">
        <f t="shared" si="36"/>
        <v>366</v>
      </c>
      <c r="ASS21" s="146">
        <f t="shared" si="36"/>
        <v>366</v>
      </c>
      <c r="AST21" s="146">
        <f t="shared" si="36"/>
        <v>366</v>
      </c>
      <c r="ASU21" s="146">
        <f t="shared" si="36"/>
        <v>366</v>
      </c>
      <c r="ASV21" s="146">
        <f t="shared" si="36"/>
        <v>366</v>
      </c>
      <c r="ASW21" s="146">
        <f t="shared" si="36"/>
        <v>366</v>
      </c>
      <c r="ASX21" s="146">
        <f t="shared" si="36"/>
        <v>366</v>
      </c>
      <c r="ASY21" s="146">
        <f t="shared" si="36"/>
        <v>366</v>
      </c>
      <c r="ASZ21" s="146">
        <f t="shared" si="36"/>
        <v>366</v>
      </c>
      <c r="ATA21" s="146">
        <f t="shared" si="36"/>
        <v>366</v>
      </c>
      <c r="ATB21" s="146">
        <f t="shared" si="36"/>
        <v>366</v>
      </c>
      <c r="ATC21" s="146">
        <f t="shared" si="36"/>
        <v>366</v>
      </c>
      <c r="ATD21" s="146">
        <f t="shared" si="36"/>
        <v>366</v>
      </c>
      <c r="ATE21" s="146">
        <f t="shared" si="36"/>
        <v>366</v>
      </c>
      <c r="ATF21" s="146">
        <f t="shared" si="36"/>
        <v>366</v>
      </c>
      <c r="ATG21" s="146">
        <f t="shared" si="36"/>
        <v>366</v>
      </c>
      <c r="ATH21" s="146">
        <f t="shared" si="36"/>
        <v>366</v>
      </c>
      <c r="ATI21" s="146">
        <f t="shared" si="36"/>
        <v>366</v>
      </c>
      <c r="ATJ21" s="146">
        <f t="shared" si="36"/>
        <v>366</v>
      </c>
      <c r="ATK21" s="146">
        <f t="shared" si="36"/>
        <v>366</v>
      </c>
      <c r="ATL21" s="146">
        <f t="shared" si="36"/>
        <v>366</v>
      </c>
      <c r="ATM21" s="146">
        <f t="shared" si="36"/>
        <v>366</v>
      </c>
      <c r="ATN21" s="146">
        <f t="shared" si="36"/>
        <v>366</v>
      </c>
      <c r="ATO21" s="146">
        <f t="shared" si="36"/>
        <v>366</v>
      </c>
      <c r="ATP21" s="146">
        <f t="shared" si="36"/>
        <v>366</v>
      </c>
      <c r="ATQ21" s="146">
        <f t="shared" si="36"/>
        <v>366</v>
      </c>
      <c r="ATR21" s="146">
        <f t="shared" si="36"/>
        <v>366</v>
      </c>
      <c r="ATS21" s="146">
        <f t="shared" si="36"/>
        <v>366</v>
      </c>
      <c r="ATT21" s="146">
        <f t="shared" si="36"/>
        <v>366</v>
      </c>
      <c r="ATU21" s="146">
        <f t="shared" si="36"/>
        <v>366</v>
      </c>
      <c r="ATV21" s="146">
        <f t="shared" si="36"/>
        <v>366</v>
      </c>
      <c r="ATW21" s="146">
        <f t="shared" si="36"/>
        <v>366</v>
      </c>
      <c r="ATX21" s="146">
        <f t="shared" si="36"/>
        <v>366</v>
      </c>
      <c r="ATY21" s="146">
        <f t="shared" si="36"/>
        <v>366</v>
      </c>
      <c r="ATZ21" s="146">
        <f t="shared" si="36"/>
        <v>366</v>
      </c>
      <c r="AUA21" s="146">
        <f t="shared" si="36"/>
        <v>366</v>
      </c>
      <c r="AUB21" s="146">
        <f t="shared" si="36"/>
        <v>366</v>
      </c>
      <c r="AUC21" s="146">
        <f t="shared" si="36"/>
        <v>366</v>
      </c>
      <c r="AUD21" s="146">
        <f t="shared" si="36"/>
        <v>366</v>
      </c>
      <c r="AUE21" s="146">
        <f t="shared" ref="AUE21:AWP21" si="37" xml:space="preserve"> DATE(YEAR(AUE20), MONTH(AUE20) + 12, DAY(1) - 1)</f>
        <v>366</v>
      </c>
      <c r="AUF21" s="146">
        <f t="shared" si="37"/>
        <v>366</v>
      </c>
      <c r="AUG21" s="146">
        <f t="shared" si="37"/>
        <v>366</v>
      </c>
      <c r="AUH21" s="146">
        <f t="shared" si="37"/>
        <v>366</v>
      </c>
      <c r="AUI21" s="146">
        <f t="shared" si="37"/>
        <v>366</v>
      </c>
      <c r="AUJ21" s="146">
        <f t="shared" si="37"/>
        <v>366</v>
      </c>
      <c r="AUK21" s="146">
        <f t="shared" si="37"/>
        <v>366</v>
      </c>
      <c r="AUL21" s="146">
        <f t="shared" si="37"/>
        <v>366</v>
      </c>
      <c r="AUM21" s="146">
        <f t="shared" si="37"/>
        <v>366</v>
      </c>
      <c r="AUN21" s="146">
        <f t="shared" si="37"/>
        <v>366</v>
      </c>
      <c r="AUO21" s="146">
        <f t="shared" si="37"/>
        <v>366</v>
      </c>
      <c r="AUP21" s="146">
        <f t="shared" si="37"/>
        <v>366</v>
      </c>
      <c r="AUQ21" s="146">
        <f t="shared" si="37"/>
        <v>366</v>
      </c>
      <c r="AUR21" s="146">
        <f t="shared" si="37"/>
        <v>366</v>
      </c>
      <c r="AUS21" s="146">
        <f t="shared" si="37"/>
        <v>366</v>
      </c>
      <c r="AUT21" s="146">
        <f t="shared" si="37"/>
        <v>366</v>
      </c>
      <c r="AUU21" s="146">
        <f t="shared" si="37"/>
        <v>366</v>
      </c>
      <c r="AUV21" s="146">
        <f t="shared" si="37"/>
        <v>366</v>
      </c>
      <c r="AUW21" s="146">
        <f t="shared" si="37"/>
        <v>366</v>
      </c>
      <c r="AUX21" s="146">
        <f t="shared" si="37"/>
        <v>366</v>
      </c>
      <c r="AUY21" s="146">
        <f t="shared" si="37"/>
        <v>366</v>
      </c>
      <c r="AUZ21" s="146">
        <f t="shared" si="37"/>
        <v>366</v>
      </c>
      <c r="AVA21" s="146">
        <f t="shared" si="37"/>
        <v>366</v>
      </c>
      <c r="AVB21" s="146">
        <f t="shared" si="37"/>
        <v>366</v>
      </c>
      <c r="AVC21" s="146">
        <f t="shared" si="37"/>
        <v>366</v>
      </c>
      <c r="AVD21" s="146">
        <f t="shared" si="37"/>
        <v>366</v>
      </c>
      <c r="AVE21" s="146">
        <f t="shared" si="37"/>
        <v>366</v>
      </c>
      <c r="AVF21" s="146">
        <f t="shared" si="37"/>
        <v>366</v>
      </c>
      <c r="AVG21" s="146">
        <f t="shared" si="37"/>
        <v>366</v>
      </c>
      <c r="AVH21" s="146">
        <f t="shared" si="37"/>
        <v>366</v>
      </c>
      <c r="AVI21" s="146">
        <f t="shared" si="37"/>
        <v>366</v>
      </c>
      <c r="AVJ21" s="146">
        <f t="shared" si="37"/>
        <v>366</v>
      </c>
      <c r="AVK21" s="146">
        <f t="shared" si="37"/>
        <v>366</v>
      </c>
      <c r="AVL21" s="146">
        <f t="shared" si="37"/>
        <v>366</v>
      </c>
      <c r="AVM21" s="146">
        <f t="shared" si="37"/>
        <v>366</v>
      </c>
      <c r="AVN21" s="146">
        <f t="shared" si="37"/>
        <v>366</v>
      </c>
      <c r="AVO21" s="146">
        <f t="shared" si="37"/>
        <v>366</v>
      </c>
      <c r="AVP21" s="146">
        <f t="shared" si="37"/>
        <v>366</v>
      </c>
      <c r="AVQ21" s="146">
        <f t="shared" si="37"/>
        <v>366</v>
      </c>
      <c r="AVR21" s="146">
        <f t="shared" si="37"/>
        <v>366</v>
      </c>
      <c r="AVS21" s="146">
        <f t="shared" si="37"/>
        <v>366</v>
      </c>
      <c r="AVT21" s="146">
        <f t="shared" si="37"/>
        <v>366</v>
      </c>
      <c r="AVU21" s="146">
        <f t="shared" si="37"/>
        <v>366</v>
      </c>
      <c r="AVV21" s="146">
        <f t="shared" si="37"/>
        <v>366</v>
      </c>
      <c r="AVW21" s="146">
        <f t="shared" si="37"/>
        <v>366</v>
      </c>
      <c r="AVX21" s="146">
        <f t="shared" si="37"/>
        <v>366</v>
      </c>
      <c r="AVY21" s="146">
        <f t="shared" si="37"/>
        <v>366</v>
      </c>
      <c r="AVZ21" s="146">
        <f t="shared" si="37"/>
        <v>366</v>
      </c>
      <c r="AWA21" s="146">
        <f t="shared" si="37"/>
        <v>366</v>
      </c>
      <c r="AWB21" s="146">
        <f t="shared" si="37"/>
        <v>366</v>
      </c>
      <c r="AWC21" s="146">
        <f t="shared" si="37"/>
        <v>366</v>
      </c>
      <c r="AWD21" s="146">
        <f t="shared" si="37"/>
        <v>366</v>
      </c>
      <c r="AWE21" s="146">
        <f t="shared" si="37"/>
        <v>366</v>
      </c>
      <c r="AWF21" s="146">
        <f t="shared" si="37"/>
        <v>366</v>
      </c>
      <c r="AWG21" s="146">
        <f t="shared" si="37"/>
        <v>366</v>
      </c>
      <c r="AWH21" s="146">
        <f t="shared" si="37"/>
        <v>366</v>
      </c>
      <c r="AWI21" s="146">
        <f t="shared" si="37"/>
        <v>366</v>
      </c>
      <c r="AWJ21" s="146">
        <f t="shared" si="37"/>
        <v>366</v>
      </c>
      <c r="AWK21" s="146">
        <f t="shared" si="37"/>
        <v>366</v>
      </c>
      <c r="AWL21" s="146">
        <f t="shared" si="37"/>
        <v>366</v>
      </c>
      <c r="AWM21" s="146">
        <f t="shared" si="37"/>
        <v>366</v>
      </c>
      <c r="AWN21" s="146">
        <f t="shared" si="37"/>
        <v>366</v>
      </c>
      <c r="AWO21" s="146">
        <f t="shared" si="37"/>
        <v>366</v>
      </c>
      <c r="AWP21" s="146">
        <f t="shared" si="37"/>
        <v>366</v>
      </c>
      <c r="AWQ21" s="146">
        <f t="shared" ref="AWQ21:AZB21" si="38" xml:space="preserve"> DATE(YEAR(AWQ20), MONTH(AWQ20) + 12, DAY(1) - 1)</f>
        <v>366</v>
      </c>
      <c r="AWR21" s="146">
        <f t="shared" si="38"/>
        <v>366</v>
      </c>
      <c r="AWS21" s="146">
        <f t="shared" si="38"/>
        <v>366</v>
      </c>
      <c r="AWT21" s="146">
        <f t="shared" si="38"/>
        <v>366</v>
      </c>
      <c r="AWU21" s="146">
        <f t="shared" si="38"/>
        <v>366</v>
      </c>
      <c r="AWV21" s="146">
        <f t="shared" si="38"/>
        <v>366</v>
      </c>
      <c r="AWW21" s="146">
        <f t="shared" si="38"/>
        <v>366</v>
      </c>
      <c r="AWX21" s="146">
        <f t="shared" si="38"/>
        <v>366</v>
      </c>
      <c r="AWY21" s="146">
        <f t="shared" si="38"/>
        <v>366</v>
      </c>
      <c r="AWZ21" s="146">
        <f t="shared" si="38"/>
        <v>366</v>
      </c>
      <c r="AXA21" s="146">
        <f t="shared" si="38"/>
        <v>366</v>
      </c>
      <c r="AXB21" s="146">
        <f t="shared" si="38"/>
        <v>366</v>
      </c>
      <c r="AXC21" s="146">
        <f t="shared" si="38"/>
        <v>366</v>
      </c>
      <c r="AXD21" s="146">
        <f t="shared" si="38"/>
        <v>366</v>
      </c>
      <c r="AXE21" s="146">
        <f t="shared" si="38"/>
        <v>366</v>
      </c>
      <c r="AXF21" s="146">
        <f t="shared" si="38"/>
        <v>366</v>
      </c>
      <c r="AXG21" s="146">
        <f t="shared" si="38"/>
        <v>366</v>
      </c>
      <c r="AXH21" s="146">
        <f t="shared" si="38"/>
        <v>366</v>
      </c>
      <c r="AXI21" s="146">
        <f t="shared" si="38"/>
        <v>366</v>
      </c>
      <c r="AXJ21" s="146">
        <f t="shared" si="38"/>
        <v>366</v>
      </c>
      <c r="AXK21" s="146">
        <f t="shared" si="38"/>
        <v>366</v>
      </c>
      <c r="AXL21" s="146">
        <f t="shared" si="38"/>
        <v>366</v>
      </c>
      <c r="AXM21" s="146">
        <f t="shared" si="38"/>
        <v>366</v>
      </c>
      <c r="AXN21" s="146">
        <f t="shared" si="38"/>
        <v>366</v>
      </c>
      <c r="AXO21" s="146">
        <f t="shared" si="38"/>
        <v>366</v>
      </c>
      <c r="AXP21" s="146">
        <f t="shared" si="38"/>
        <v>366</v>
      </c>
      <c r="AXQ21" s="146">
        <f t="shared" si="38"/>
        <v>366</v>
      </c>
      <c r="AXR21" s="146">
        <f t="shared" si="38"/>
        <v>366</v>
      </c>
      <c r="AXS21" s="146">
        <f t="shared" si="38"/>
        <v>366</v>
      </c>
      <c r="AXT21" s="146">
        <f t="shared" si="38"/>
        <v>366</v>
      </c>
      <c r="AXU21" s="146">
        <f t="shared" si="38"/>
        <v>366</v>
      </c>
      <c r="AXV21" s="146">
        <f t="shared" si="38"/>
        <v>366</v>
      </c>
      <c r="AXW21" s="146">
        <f t="shared" si="38"/>
        <v>366</v>
      </c>
      <c r="AXX21" s="146">
        <f t="shared" si="38"/>
        <v>366</v>
      </c>
      <c r="AXY21" s="146">
        <f t="shared" si="38"/>
        <v>366</v>
      </c>
      <c r="AXZ21" s="146">
        <f t="shared" si="38"/>
        <v>366</v>
      </c>
      <c r="AYA21" s="146">
        <f t="shared" si="38"/>
        <v>366</v>
      </c>
      <c r="AYB21" s="146">
        <f t="shared" si="38"/>
        <v>366</v>
      </c>
      <c r="AYC21" s="146">
        <f t="shared" si="38"/>
        <v>366</v>
      </c>
      <c r="AYD21" s="146">
        <f t="shared" si="38"/>
        <v>366</v>
      </c>
      <c r="AYE21" s="146">
        <f t="shared" si="38"/>
        <v>366</v>
      </c>
      <c r="AYF21" s="146">
        <f t="shared" si="38"/>
        <v>366</v>
      </c>
      <c r="AYG21" s="146">
        <f t="shared" si="38"/>
        <v>366</v>
      </c>
      <c r="AYH21" s="146">
        <f t="shared" si="38"/>
        <v>366</v>
      </c>
      <c r="AYI21" s="146">
        <f t="shared" si="38"/>
        <v>366</v>
      </c>
      <c r="AYJ21" s="146">
        <f t="shared" si="38"/>
        <v>366</v>
      </c>
      <c r="AYK21" s="146">
        <f t="shared" si="38"/>
        <v>366</v>
      </c>
      <c r="AYL21" s="146">
        <f t="shared" si="38"/>
        <v>366</v>
      </c>
      <c r="AYM21" s="146">
        <f t="shared" si="38"/>
        <v>366</v>
      </c>
      <c r="AYN21" s="146">
        <f t="shared" si="38"/>
        <v>366</v>
      </c>
      <c r="AYO21" s="146">
        <f t="shared" si="38"/>
        <v>366</v>
      </c>
      <c r="AYP21" s="146">
        <f t="shared" si="38"/>
        <v>366</v>
      </c>
      <c r="AYQ21" s="146">
        <f t="shared" si="38"/>
        <v>366</v>
      </c>
      <c r="AYR21" s="146">
        <f t="shared" si="38"/>
        <v>366</v>
      </c>
      <c r="AYS21" s="146">
        <f t="shared" si="38"/>
        <v>366</v>
      </c>
      <c r="AYT21" s="146">
        <f t="shared" si="38"/>
        <v>366</v>
      </c>
      <c r="AYU21" s="146">
        <f t="shared" si="38"/>
        <v>366</v>
      </c>
      <c r="AYV21" s="146">
        <f t="shared" si="38"/>
        <v>366</v>
      </c>
      <c r="AYW21" s="146">
        <f t="shared" si="38"/>
        <v>366</v>
      </c>
      <c r="AYX21" s="146">
        <f t="shared" si="38"/>
        <v>366</v>
      </c>
      <c r="AYY21" s="146">
        <f t="shared" si="38"/>
        <v>366</v>
      </c>
      <c r="AYZ21" s="146">
        <f t="shared" si="38"/>
        <v>366</v>
      </c>
      <c r="AZA21" s="146">
        <f t="shared" si="38"/>
        <v>366</v>
      </c>
      <c r="AZB21" s="146">
        <f t="shared" si="38"/>
        <v>366</v>
      </c>
      <c r="AZC21" s="146">
        <f t="shared" ref="AZC21:BBN21" si="39" xml:space="preserve"> DATE(YEAR(AZC20), MONTH(AZC20) + 12, DAY(1) - 1)</f>
        <v>366</v>
      </c>
      <c r="AZD21" s="146">
        <f t="shared" si="39"/>
        <v>366</v>
      </c>
      <c r="AZE21" s="146">
        <f t="shared" si="39"/>
        <v>366</v>
      </c>
      <c r="AZF21" s="146">
        <f t="shared" si="39"/>
        <v>366</v>
      </c>
      <c r="AZG21" s="146">
        <f t="shared" si="39"/>
        <v>366</v>
      </c>
      <c r="AZH21" s="146">
        <f t="shared" si="39"/>
        <v>366</v>
      </c>
      <c r="AZI21" s="146">
        <f t="shared" si="39"/>
        <v>366</v>
      </c>
      <c r="AZJ21" s="146">
        <f t="shared" si="39"/>
        <v>366</v>
      </c>
      <c r="AZK21" s="146">
        <f t="shared" si="39"/>
        <v>366</v>
      </c>
      <c r="AZL21" s="146">
        <f t="shared" si="39"/>
        <v>366</v>
      </c>
      <c r="AZM21" s="146">
        <f t="shared" si="39"/>
        <v>366</v>
      </c>
      <c r="AZN21" s="146">
        <f t="shared" si="39"/>
        <v>366</v>
      </c>
      <c r="AZO21" s="146">
        <f t="shared" si="39"/>
        <v>366</v>
      </c>
      <c r="AZP21" s="146">
        <f t="shared" si="39"/>
        <v>366</v>
      </c>
      <c r="AZQ21" s="146">
        <f t="shared" si="39"/>
        <v>366</v>
      </c>
      <c r="AZR21" s="146">
        <f t="shared" si="39"/>
        <v>366</v>
      </c>
      <c r="AZS21" s="146">
        <f t="shared" si="39"/>
        <v>366</v>
      </c>
      <c r="AZT21" s="146">
        <f t="shared" si="39"/>
        <v>366</v>
      </c>
      <c r="AZU21" s="146">
        <f t="shared" si="39"/>
        <v>366</v>
      </c>
      <c r="AZV21" s="146">
        <f t="shared" si="39"/>
        <v>366</v>
      </c>
      <c r="AZW21" s="146">
        <f t="shared" si="39"/>
        <v>366</v>
      </c>
      <c r="AZX21" s="146">
        <f t="shared" si="39"/>
        <v>366</v>
      </c>
      <c r="AZY21" s="146">
        <f t="shared" si="39"/>
        <v>366</v>
      </c>
      <c r="AZZ21" s="146">
        <f t="shared" si="39"/>
        <v>366</v>
      </c>
      <c r="BAA21" s="146">
        <f t="shared" si="39"/>
        <v>366</v>
      </c>
      <c r="BAB21" s="146">
        <f t="shared" si="39"/>
        <v>366</v>
      </c>
      <c r="BAC21" s="146">
        <f t="shared" si="39"/>
        <v>366</v>
      </c>
      <c r="BAD21" s="146">
        <f t="shared" si="39"/>
        <v>366</v>
      </c>
      <c r="BAE21" s="146">
        <f t="shared" si="39"/>
        <v>366</v>
      </c>
      <c r="BAF21" s="146">
        <f t="shared" si="39"/>
        <v>366</v>
      </c>
      <c r="BAG21" s="146">
        <f t="shared" si="39"/>
        <v>366</v>
      </c>
      <c r="BAH21" s="146">
        <f t="shared" si="39"/>
        <v>366</v>
      </c>
      <c r="BAI21" s="146">
        <f t="shared" si="39"/>
        <v>366</v>
      </c>
      <c r="BAJ21" s="146">
        <f t="shared" si="39"/>
        <v>366</v>
      </c>
      <c r="BAK21" s="146">
        <f t="shared" si="39"/>
        <v>366</v>
      </c>
      <c r="BAL21" s="146">
        <f t="shared" si="39"/>
        <v>366</v>
      </c>
      <c r="BAM21" s="146">
        <f t="shared" si="39"/>
        <v>366</v>
      </c>
      <c r="BAN21" s="146">
        <f t="shared" si="39"/>
        <v>366</v>
      </c>
      <c r="BAO21" s="146">
        <f t="shared" si="39"/>
        <v>366</v>
      </c>
      <c r="BAP21" s="146">
        <f t="shared" si="39"/>
        <v>366</v>
      </c>
      <c r="BAQ21" s="146">
        <f t="shared" si="39"/>
        <v>366</v>
      </c>
      <c r="BAR21" s="146">
        <f t="shared" si="39"/>
        <v>366</v>
      </c>
      <c r="BAS21" s="146">
        <f t="shared" si="39"/>
        <v>366</v>
      </c>
      <c r="BAT21" s="146">
        <f t="shared" si="39"/>
        <v>366</v>
      </c>
      <c r="BAU21" s="146">
        <f t="shared" si="39"/>
        <v>366</v>
      </c>
      <c r="BAV21" s="146">
        <f t="shared" si="39"/>
        <v>366</v>
      </c>
      <c r="BAW21" s="146">
        <f t="shared" si="39"/>
        <v>366</v>
      </c>
      <c r="BAX21" s="146">
        <f t="shared" si="39"/>
        <v>366</v>
      </c>
      <c r="BAY21" s="146">
        <f t="shared" si="39"/>
        <v>366</v>
      </c>
      <c r="BAZ21" s="146">
        <f t="shared" si="39"/>
        <v>366</v>
      </c>
      <c r="BBA21" s="146">
        <f t="shared" si="39"/>
        <v>366</v>
      </c>
      <c r="BBB21" s="146">
        <f t="shared" si="39"/>
        <v>366</v>
      </c>
      <c r="BBC21" s="146">
        <f t="shared" si="39"/>
        <v>366</v>
      </c>
      <c r="BBD21" s="146">
        <f t="shared" si="39"/>
        <v>366</v>
      </c>
      <c r="BBE21" s="146">
        <f t="shared" si="39"/>
        <v>366</v>
      </c>
      <c r="BBF21" s="146">
        <f t="shared" si="39"/>
        <v>366</v>
      </c>
      <c r="BBG21" s="146">
        <f t="shared" si="39"/>
        <v>366</v>
      </c>
      <c r="BBH21" s="146">
        <f t="shared" si="39"/>
        <v>366</v>
      </c>
      <c r="BBI21" s="146">
        <f t="shared" si="39"/>
        <v>366</v>
      </c>
      <c r="BBJ21" s="146">
        <f t="shared" si="39"/>
        <v>366</v>
      </c>
      <c r="BBK21" s="146">
        <f t="shared" si="39"/>
        <v>366</v>
      </c>
      <c r="BBL21" s="146">
        <f t="shared" si="39"/>
        <v>366</v>
      </c>
      <c r="BBM21" s="146">
        <f t="shared" si="39"/>
        <v>366</v>
      </c>
      <c r="BBN21" s="146">
        <f t="shared" si="39"/>
        <v>366</v>
      </c>
      <c r="BBO21" s="146">
        <f t="shared" ref="BBO21:BDZ21" si="40" xml:space="preserve"> DATE(YEAR(BBO20), MONTH(BBO20) + 12, DAY(1) - 1)</f>
        <v>366</v>
      </c>
      <c r="BBP21" s="146">
        <f t="shared" si="40"/>
        <v>366</v>
      </c>
      <c r="BBQ21" s="146">
        <f t="shared" si="40"/>
        <v>366</v>
      </c>
      <c r="BBR21" s="146">
        <f t="shared" si="40"/>
        <v>366</v>
      </c>
      <c r="BBS21" s="146">
        <f t="shared" si="40"/>
        <v>366</v>
      </c>
      <c r="BBT21" s="146">
        <f t="shared" si="40"/>
        <v>366</v>
      </c>
      <c r="BBU21" s="146">
        <f t="shared" si="40"/>
        <v>366</v>
      </c>
      <c r="BBV21" s="146">
        <f t="shared" si="40"/>
        <v>366</v>
      </c>
      <c r="BBW21" s="146">
        <f t="shared" si="40"/>
        <v>366</v>
      </c>
      <c r="BBX21" s="146">
        <f t="shared" si="40"/>
        <v>366</v>
      </c>
      <c r="BBY21" s="146">
        <f t="shared" si="40"/>
        <v>366</v>
      </c>
      <c r="BBZ21" s="146">
        <f t="shared" si="40"/>
        <v>366</v>
      </c>
      <c r="BCA21" s="146">
        <f t="shared" si="40"/>
        <v>366</v>
      </c>
      <c r="BCB21" s="146">
        <f t="shared" si="40"/>
        <v>366</v>
      </c>
      <c r="BCC21" s="146">
        <f t="shared" si="40"/>
        <v>366</v>
      </c>
      <c r="BCD21" s="146">
        <f t="shared" si="40"/>
        <v>366</v>
      </c>
      <c r="BCE21" s="146">
        <f t="shared" si="40"/>
        <v>366</v>
      </c>
      <c r="BCF21" s="146">
        <f t="shared" si="40"/>
        <v>366</v>
      </c>
      <c r="BCG21" s="146">
        <f t="shared" si="40"/>
        <v>366</v>
      </c>
      <c r="BCH21" s="146">
        <f t="shared" si="40"/>
        <v>366</v>
      </c>
      <c r="BCI21" s="146">
        <f t="shared" si="40"/>
        <v>366</v>
      </c>
      <c r="BCJ21" s="146">
        <f t="shared" si="40"/>
        <v>366</v>
      </c>
      <c r="BCK21" s="146">
        <f t="shared" si="40"/>
        <v>366</v>
      </c>
      <c r="BCL21" s="146">
        <f t="shared" si="40"/>
        <v>366</v>
      </c>
      <c r="BCM21" s="146">
        <f t="shared" si="40"/>
        <v>366</v>
      </c>
      <c r="BCN21" s="146">
        <f t="shared" si="40"/>
        <v>366</v>
      </c>
      <c r="BCO21" s="146">
        <f t="shared" si="40"/>
        <v>366</v>
      </c>
      <c r="BCP21" s="146">
        <f t="shared" si="40"/>
        <v>366</v>
      </c>
      <c r="BCQ21" s="146">
        <f t="shared" si="40"/>
        <v>366</v>
      </c>
      <c r="BCR21" s="146">
        <f t="shared" si="40"/>
        <v>366</v>
      </c>
      <c r="BCS21" s="146">
        <f t="shared" si="40"/>
        <v>366</v>
      </c>
      <c r="BCT21" s="146">
        <f t="shared" si="40"/>
        <v>366</v>
      </c>
      <c r="BCU21" s="146">
        <f t="shared" si="40"/>
        <v>366</v>
      </c>
      <c r="BCV21" s="146">
        <f t="shared" si="40"/>
        <v>366</v>
      </c>
      <c r="BCW21" s="146">
        <f t="shared" si="40"/>
        <v>366</v>
      </c>
      <c r="BCX21" s="146">
        <f t="shared" si="40"/>
        <v>366</v>
      </c>
      <c r="BCY21" s="146">
        <f t="shared" si="40"/>
        <v>366</v>
      </c>
      <c r="BCZ21" s="146">
        <f t="shared" si="40"/>
        <v>366</v>
      </c>
      <c r="BDA21" s="146">
        <f t="shared" si="40"/>
        <v>366</v>
      </c>
      <c r="BDB21" s="146">
        <f t="shared" si="40"/>
        <v>366</v>
      </c>
      <c r="BDC21" s="146">
        <f t="shared" si="40"/>
        <v>366</v>
      </c>
      <c r="BDD21" s="146">
        <f t="shared" si="40"/>
        <v>366</v>
      </c>
      <c r="BDE21" s="146">
        <f t="shared" si="40"/>
        <v>366</v>
      </c>
      <c r="BDF21" s="146">
        <f t="shared" si="40"/>
        <v>366</v>
      </c>
      <c r="BDG21" s="146">
        <f t="shared" si="40"/>
        <v>366</v>
      </c>
      <c r="BDH21" s="146">
        <f t="shared" si="40"/>
        <v>366</v>
      </c>
      <c r="BDI21" s="146">
        <f t="shared" si="40"/>
        <v>366</v>
      </c>
      <c r="BDJ21" s="146">
        <f t="shared" si="40"/>
        <v>366</v>
      </c>
      <c r="BDK21" s="146">
        <f t="shared" si="40"/>
        <v>366</v>
      </c>
      <c r="BDL21" s="146">
        <f t="shared" si="40"/>
        <v>366</v>
      </c>
      <c r="BDM21" s="146">
        <f t="shared" si="40"/>
        <v>366</v>
      </c>
      <c r="BDN21" s="146">
        <f t="shared" si="40"/>
        <v>366</v>
      </c>
      <c r="BDO21" s="146">
        <f t="shared" si="40"/>
        <v>366</v>
      </c>
      <c r="BDP21" s="146">
        <f t="shared" si="40"/>
        <v>366</v>
      </c>
      <c r="BDQ21" s="146">
        <f t="shared" si="40"/>
        <v>366</v>
      </c>
      <c r="BDR21" s="146">
        <f t="shared" si="40"/>
        <v>366</v>
      </c>
      <c r="BDS21" s="146">
        <f t="shared" si="40"/>
        <v>366</v>
      </c>
      <c r="BDT21" s="146">
        <f t="shared" si="40"/>
        <v>366</v>
      </c>
      <c r="BDU21" s="146">
        <f t="shared" si="40"/>
        <v>366</v>
      </c>
      <c r="BDV21" s="146">
        <f t="shared" si="40"/>
        <v>366</v>
      </c>
      <c r="BDW21" s="146">
        <f t="shared" si="40"/>
        <v>366</v>
      </c>
      <c r="BDX21" s="146">
        <f t="shared" si="40"/>
        <v>366</v>
      </c>
      <c r="BDY21" s="146">
        <f t="shared" si="40"/>
        <v>366</v>
      </c>
      <c r="BDZ21" s="146">
        <f t="shared" si="40"/>
        <v>366</v>
      </c>
      <c r="BEA21" s="146">
        <f t="shared" ref="BEA21:BGL21" si="41" xml:space="preserve"> DATE(YEAR(BEA20), MONTH(BEA20) + 12, DAY(1) - 1)</f>
        <v>366</v>
      </c>
      <c r="BEB21" s="146">
        <f t="shared" si="41"/>
        <v>366</v>
      </c>
      <c r="BEC21" s="146">
        <f t="shared" si="41"/>
        <v>366</v>
      </c>
      <c r="BED21" s="146">
        <f t="shared" si="41"/>
        <v>366</v>
      </c>
      <c r="BEE21" s="146">
        <f t="shared" si="41"/>
        <v>366</v>
      </c>
      <c r="BEF21" s="146">
        <f t="shared" si="41"/>
        <v>366</v>
      </c>
      <c r="BEG21" s="146">
        <f t="shared" si="41"/>
        <v>366</v>
      </c>
      <c r="BEH21" s="146">
        <f t="shared" si="41"/>
        <v>366</v>
      </c>
      <c r="BEI21" s="146">
        <f t="shared" si="41"/>
        <v>366</v>
      </c>
      <c r="BEJ21" s="146">
        <f t="shared" si="41"/>
        <v>366</v>
      </c>
      <c r="BEK21" s="146">
        <f t="shared" si="41"/>
        <v>366</v>
      </c>
      <c r="BEL21" s="146">
        <f t="shared" si="41"/>
        <v>366</v>
      </c>
      <c r="BEM21" s="146">
        <f t="shared" si="41"/>
        <v>366</v>
      </c>
      <c r="BEN21" s="146">
        <f t="shared" si="41"/>
        <v>366</v>
      </c>
      <c r="BEO21" s="146">
        <f t="shared" si="41"/>
        <v>366</v>
      </c>
      <c r="BEP21" s="146">
        <f t="shared" si="41"/>
        <v>366</v>
      </c>
      <c r="BEQ21" s="146">
        <f t="shared" si="41"/>
        <v>366</v>
      </c>
      <c r="BER21" s="146">
        <f t="shared" si="41"/>
        <v>366</v>
      </c>
      <c r="BES21" s="146">
        <f t="shared" si="41"/>
        <v>366</v>
      </c>
      <c r="BET21" s="146">
        <f t="shared" si="41"/>
        <v>366</v>
      </c>
      <c r="BEU21" s="146">
        <f t="shared" si="41"/>
        <v>366</v>
      </c>
      <c r="BEV21" s="146">
        <f t="shared" si="41"/>
        <v>366</v>
      </c>
      <c r="BEW21" s="146">
        <f t="shared" si="41"/>
        <v>366</v>
      </c>
      <c r="BEX21" s="146">
        <f t="shared" si="41"/>
        <v>366</v>
      </c>
      <c r="BEY21" s="146">
        <f t="shared" si="41"/>
        <v>366</v>
      </c>
      <c r="BEZ21" s="146">
        <f t="shared" si="41"/>
        <v>366</v>
      </c>
      <c r="BFA21" s="146">
        <f t="shared" si="41"/>
        <v>366</v>
      </c>
      <c r="BFB21" s="146">
        <f t="shared" si="41"/>
        <v>366</v>
      </c>
      <c r="BFC21" s="146">
        <f t="shared" si="41"/>
        <v>366</v>
      </c>
      <c r="BFD21" s="146">
        <f t="shared" si="41"/>
        <v>366</v>
      </c>
      <c r="BFE21" s="146">
        <f t="shared" si="41"/>
        <v>366</v>
      </c>
      <c r="BFF21" s="146">
        <f t="shared" si="41"/>
        <v>366</v>
      </c>
      <c r="BFG21" s="146">
        <f t="shared" si="41"/>
        <v>366</v>
      </c>
      <c r="BFH21" s="146">
        <f t="shared" si="41"/>
        <v>366</v>
      </c>
      <c r="BFI21" s="146">
        <f t="shared" si="41"/>
        <v>366</v>
      </c>
      <c r="BFJ21" s="146">
        <f t="shared" si="41"/>
        <v>366</v>
      </c>
      <c r="BFK21" s="146">
        <f t="shared" si="41"/>
        <v>366</v>
      </c>
      <c r="BFL21" s="146">
        <f t="shared" si="41"/>
        <v>366</v>
      </c>
      <c r="BFM21" s="146">
        <f t="shared" si="41"/>
        <v>366</v>
      </c>
      <c r="BFN21" s="146">
        <f t="shared" si="41"/>
        <v>366</v>
      </c>
      <c r="BFO21" s="146">
        <f t="shared" si="41"/>
        <v>366</v>
      </c>
      <c r="BFP21" s="146">
        <f t="shared" si="41"/>
        <v>366</v>
      </c>
      <c r="BFQ21" s="146">
        <f t="shared" si="41"/>
        <v>366</v>
      </c>
      <c r="BFR21" s="146">
        <f t="shared" si="41"/>
        <v>366</v>
      </c>
      <c r="BFS21" s="146">
        <f t="shared" si="41"/>
        <v>366</v>
      </c>
      <c r="BFT21" s="146">
        <f t="shared" si="41"/>
        <v>366</v>
      </c>
      <c r="BFU21" s="146">
        <f t="shared" si="41"/>
        <v>366</v>
      </c>
      <c r="BFV21" s="146">
        <f t="shared" si="41"/>
        <v>366</v>
      </c>
      <c r="BFW21" s="146">
        <f t="shared" si="41"/>
        <v>366</v>
      </c>
      <c r="BFX21" s="146">
        <f t="shared" si="41"/>
        <v>366</v>
      </c>
      <c r="BFY21" s="146">
        <f t="shared" si="41"/>
        <v>366</v>
      </c>
      <c r="BFZ21" s="146">
        <f t="shared" si="41"/>
        <v>366</v>
      </c>
      <c r="BGA21" s="146">
        <f t="shared" si="41"/>
        <v>366</v>
      </c>
      <c r="BGB21" s="146">
        <f t="shared" si="41"/>
        <v>366</v>
      </c>
      <c r="BGC21" s="146">
        <f t="shared" si="41"/>
        <v>366</v>
      </c>
      <c r="BGD21" s="146">
        <f t="shared" si="41"/>
        <v>366</v>
      </c>
      <c r="BGE21" s="146">
        <f t="shared" si="41"/>
        <v>366</v>
      </c>
      <c r="BGF21" s="146">
        <f t="shared" si="41"/>
        <v>366</v>
      </c>
      <c r="BGG21" s="146">
        <f t="shared" si="41"/>
        <v>366</v>
      </c>
      <c r="BGH21" s="146">
        <f t="shared" si="41"/>
        <v>366</v>
      </c>
      <c r="BGI21" s="146">
        <f t="shared" si="41"/>
        <v>366</v>
      </c>
      <c r="BGJ21" s="146">
        <f t="shared" si="41"/>
        <v>366</v>
      </c>
      <c r="BGK21" s="146">
        <f t="shared" si="41"/>
        <v>366</v>
      </c>
      <c r="BGL21" s="146">
        <f t="shared" si="41"/>
        <v>366</v>
      </c>
      <c r="BGM21" s="146">
        <f t="shared" ref="BGM21:BIX21" si="42" xml:space="preserve"> DATE(YEAR(BGM20), MONTH(BGM20) + 12, DAY(1) - 1)</f>
        <v>366</v>
      </c>
      <c r="BGN21" s="146">
        <f t="shared" si="42"/>
        <v>366</v>
      </c>
      <c r="BGO21" s="146">
        <f t="shared" si="42"/>
        <v>366</v>
      </c>
      <c r="BGP21" s="146">
        <f t="shared" si="42"/>
        <v>366</v>
      </c>
      <c r="BGQ21" s="146">
        <f t="shared" si="42"/>
        <v>366</v>
      </c>
      <c r="BGR21" s="146">
        <f t="shared" si="42"/>
        <v>366</v>
      </c>
      <c r="BGS21" s="146">
        <f t="shared" si="42"/>
        <v>366</v>
      </c>
      <c r="BGT21" s="146">
        <f t="shared" si="42"/>
        <v>366</v>
      </c>
      <c r="BGU21" s="146">
        <f t="shared" si="42"/>
        <v>366</v>
      </c>
      <c r="BGV21" s="146">
        <f t="shared" si="42"/>
        <v>366</v>
      </c>
      <c r="BGW21" s="146">
        <f t="shared" si="42"/>
        <v>366</v>
      </c>
      <c r="BGX21" s="146">
        <f t="shared" si="42"/>
        <v>366</v>
      </c>
      <c r="BGY21" s="146">
        <f t="shared" si="42"/>
        <v>366</v>
      </c>
      <c r="BGZ21" s="146">
        <f t="shared" si="42"/>
        <v>366</v>
      </c>
      <c r="BHA21" s="146">
        <f t="shared" si="42"/>
        <v>366</v>
      </c>
      <c r="BHB21" s="146">
        <f t="shared" si="42"/>
        <v>366</v>
      </c>
      <c r="BHC21" s="146">
        <f t="shared" si="42"/>
        <v>366</v>
      </c>
      <c r="BHD21" s="146">
        <f t="shared" si="42"/>
        <v>366</v>
      </c>
      <c r="BHE21" s="146">
        <f t="shared" si="42"/>
        <v>366</v>
      </c>
      <c r="BHF21" s="146">
        <f t="shared" si="42"/>
        <v>366</v>
      </c>
      <c r="BHG21" s="146">
        <f t="shared" si="42"/>
        <v>366</v>
      </c>
      <c r="BHH21" s="146">
        <f t="shared" si="42"/>
        <v>366</v>
      </c>
      <c r="BHI21" s="146">
        <f t="shared" si="42"/>
        <v>366</v>
      </c>
      <c r="BHJ21" s="146">
        <f t="shared" si="42"/>
        <v>366</v>
      </c>
      <c r="BHK21" s="146">
        <f t="shared" si="42"/>
        <v>366</v>
      </c>
      <c r="BHL21" s="146">
        <f t="shared" si="42"/>
        <v>366</v>
      </c>
      <c r="BHM21" s="146">
        <f t="shared" si="42"/>
        <v>366</v>
      </c>
      <c r="BHN21" s="146">
        <f t="shared" si="42"/>
        <v>366</v>
      </c>
      <c r="BHO21" s="146">
        <f t="shared" si="42"/>
        <v>366</v>
      </c>
      <c r="BHP21" s="146">
        <f t="shared" si="42"/>
        <v>366</v>
      </c>
      <c r="BHQ21" s="146">
        <f t="shared" si="42"/>
        <v>366</v>
      </c>
      <c r="BHR21" s="146">
        <f t="shared" si="42"/>
        <v>366</v>
      </c>
      <c r="BHS21" s="146">
        <f t="shared" si="42"/>
        <v>366</v>
      </c>
      <c r="BHT21" s="146">
        <f t="shared" si="42"/>
        <v>366</v>
      </c>
      <c r="BHU21" s="146">
        <f t="shared" si="42"/>
        <v>366</v>
      </c>
      <c r="BHV21" s="146">
        <f t="shared" si="42"/>
        <v>366</v>
      </c>
      <c r="BHW21" s="146">
        <f t="shared" si="42"/>
        <v>366</v>
      </c>
      <c r="BHX21" s="146">
        <f t="shared" si="42"/>
        <v>366</v>
      </c>
      <c r="BHY21" s="146">
        <f t="shared" si="42"/>
        <v>366</v>
      </c>
      <c r="BHZ21" s="146">
        <f t="shared" si="42"/>
        <v>366</v>
      </c>
      <c r="BIA21" s="146">
        <f t="shared" si="42"/>
        <v>366</v>
      </c>
      <c r="BIB21" s="146">
        <f t="shared" si="42"/>
        <v>366</v>
      </c>
      <c r="BIC21" s="146">
        <f t="shared" si="42"/>
        <v>366</v>
      </c>
      <c r="BID21" s="146">
        <f t="shared" si="42"/>
        <v>366</v>
      </c>
      <c r="BIE21" s="146">
        <f t="shared" si="42"/>
        <v>366</v>
      </c>
      <c r="BIF21" s="146">
        <f t="shared" si="42"/>
        <v>366</v>
      </c>
      <c r="BIG21" s="146">
        <f t="shared" si="42"/>
        <v>366</v>
      </c>
      <c r="BIH21" s="146">
        <f t="shared" si="42"/>
        <v>366</v>
      </c>
      <c r="BII21" s="146">
        <f t="shared" si="42"/>
        <v>366</v>
      </c>
      <c r="BIJ21" s="146">
        <f t="shared" si="42"/>
        <v>366</v>
      </c>
      <c r="BIK21" s="146">
        <f t="shared" si="42"/>
        <v>366</v>
      </c>
      <c r="BIL21" s="146">
        <f t="shared" si="42"/>
        <v>366</v>
      </c>
      <c r="BIM21" s="146">
        <f t="shared" si="42"/>
        <v>366</v>
      </c>
      <c r="BIN21" s="146">
        <f t="shared" si="42"/>
        <v>366</v>
      </c>
      <c r="BIO21" s="146">
        <f t="shared" si="42"/>
        <v>366</v>
      </c>
      <c r="BIP21" s="146">
        <f t="shared" si="42"/>
        <v>366</v>
      </c>
      <c r="BIQ21" s="146">
        <f t="shared" si="42"/>
        <v>366</v>
      </c>
      <c r="BIR21" s="146">
        <f t="shared" si="42"/>
        <v>366</v>
      </c>
      <c r="BIS21" s="146">
        <f t="shared" si="42"/>
        <v>366</v>
      </c>
      <c r="BIT21" s="146">
        <f t="shared" si="42"/>
        <v>366</v>
      </c>
      <c r="BIU21" s="146">
        <f t="shared" si="42"/>
        <v>366</v>
      </c>
      <c r="BIV21" s="146">
        <f t="shared" si="42"/>
        <v>366</v>
      </c>
      <c r="BIW21" s="146">
        <f t="shared" si="42"/>
        <v>366</v>
      </c>
      <c r="BIX21" s="146">
        <f t="shared" si="42"/>
        <v>366</v>
      </c>
      <c r="BIY21" s="146">
        <f t="shared" ref="BIY21:BLJ21" si="43" xml:space="preserve"> DATE(YEAR(BIY20), MONTH(BIY20) + 12, DAY(1) - 1)</f>
        <v>366</v>
      </c>
      <c r="BIZ21" s="146">
        <f t="shared" si="43"/>
        <v>366</v>
      </c>
      <c r="BJA21" s="146">
        <f t="shared" si="43"/>
        <v>366</v>
      </c>
      <c r="BJB21" s="146">
        <f t="shared" si="43"/>
        <v>366</v>
      </c>
      <c r="BJC21" s="146">
        <f t="shared" si="43"/>
        <v>366</v>
      </c>
      <c r="BJD21" s="146">
        <f t="shared" si="43"/>
        <v>366</v>
      </c>
      <c r="BJE21" s="146">
        <f t="shared" si="43"/>
        <v>366</v>
      </c>
      <c r="BJF21" s="146">
        <f t="shared" si="43"/>
        <v>366</v>
      </c>
      <c r="BJG21" s="146">
        <f t="shared" si="43"/>
        <v>366</v>
      </c>
      <c r="BJH21" s="146">
        <f t="shared" si="43"/>
        <v>366</v>
      </c>
      <c r="BJI21" s="146">
        <f t="shared" si="43"/>
        <v>366</v>
      </c>
      <c r="BJJ21" s="146">
        <f t="shared" si="43"/>
        <v>366</v>
      </c>
      <c r="BJK21" s="146">
        <f t="shared" si="43"/>
        <v>366</v>
      </c>
      <c r="BJL21" s="146">
        <f t="shared" si="43"/>
        <v>366</v>
      </c>
      <c r="BJM21" s="146">
        <f t="shared" si="43"/>
        <v>366</v>
      </c>
      <c r="BJN21" s="146">
        <f t="shared" si="43"/>
        <v>366</v>
      </c>
      <c r="BJO21" s="146">
        <f t="shared" si="43"/>
        <v>366</v>
      </c>
      <c r="BJP21" s="146">
        <f t="shared" si="43"/>
        <v>366</v>
      </c>
      <c r="BJQ21" s="146">
        <f t="shared" si="43"/>
        <v>366</v>
      </c>
      <c r="BJR21" s="146">
        <f t="shared" si="43"/>
        <v>366</v>
      </c>
      <c r="BJS21" s="146">
        <f t="shared" si="43"/>
        <v>366</v>
      </c>
      <c r="BJT21" s="146">
        <f t="shared" si="43"/>
        <v>366</v>
      </c>
      <c r="BJU21" s="146">
        <f t="shared" si="43"/>
        <v>366</v>
      </c>
      <c r="BJV21" s="146">
        <f t="shared" si="43"/>
        <v>366</v>
      </c>
      <c r="BJW21" s="146">
        <f t="shared" si="43"/>
        <v>366</v>
      </c>
      <c r="BJX21" s="146">
        <f t="shared" si="43"/>
        <v>366</v>
      </c>
      <c r="BJY21" s="146">
        <f t="shared" si="43"/>
        <v>366</v>
      </c>
      <c r="BJZ21" s="146">
        <f t="shared" si="43"/>
        <v>366</v>
      </c>
      <c r="BKA21" s="146">
        <f t="shared" si="43"/>
        <v>366</v>
      </c>
      <c r="BKB21" s="146">
        <f t="shared" si="43"/>
        <v>366</v>
      </c>
      <c r="BKC21" s="146">
        <f t="shared" si="43"/>
        <v>366</v>
      </c>
      <c r="BKD21" s="146">
        <f t="shared" si="43"/>
        <v>366</v>
      </c>
      <c r="BKE21" s="146">
        <f t="shared" si="43"/>
        <v>366</v>
      </c>
      <c r="BKF21" s="146">
        <f t="shared" si="43"/>
        <v>366</v>
      </c>
      <c r="BKG21" s="146">
        <f t="shared" si="43"/>
        <v>366</v>
      </c>
      <c r="BKH21" s="146">
        <f t="shared" si="43"/>
        <v>366</v>
      </c>
      <c r="BKI21" s="146">
        <f t="shared" si="43"/>
        <v>366</v>
      </c>
      <c r="BKJ21" s="146">
        <f t="shared" si="43"/>
        <v>366</v>
      </c>
      <c r="BKK21" s="146">
        <f t="shared" si="43"/>
        <v>366</v>
      </c>
      <c r="BKL21" s="146">
        <f t="shared" si="43"/>
        <v>366</v>
      </c>
      <c r="BKM21" s="146">
        <f t="shared" si="43"/>
        <v>366</v>
      </c>
      <c r="BKN21" s="146">
        <f t="shared" si="43"/>
        <v>366</v>
      </c>
      <c r="BKO21" s="146">
        <f t="shared" si="43"/>
        <v>366</v>
      </c>
      <c r="BKP21" s="146">
        <f t="shared" si="43"/>
        <v>366</v>
      </c>
      <c r="BKQ21" s="146">
        <f t="shared" si="43"/>
        <v>366</v>
      </c>
      <c r="BKR21" s="146">
        <f t="shared" si="43"/>
        <v>366</v>
      </c>
      <c r="BKS21" s="146">
        <f t="shared" si="43"/>
        <v>366</v>
      </c>
      <c r="BKT21" s="146">
        <f t="shared" si="43"/>
        <v>366</v>
      </c>
      <c r="BKU21" s="146">
        <f t="shared" si="43"/>
        <v>366</v>
      </c>
      <c r="BKV21" s="146">
        <f t="shared" si="43"/>
        <v>366</v>
      </c>
      <c r="BKW21" s="146">
        <f t="shared" si="43"/>
        <v>366</v>
      </c>
      <c r="BKX21" s="146">
        <f t="shared" si="43"/>
        <v>366</v>
      </c>
      <c r="BKY21" s="146">
        <f t="shared" si="43"/>
        <v>366</v>
      </c>
      <c r="BKZ21" s="146">
        <f t="shared" si="43"/>
        <v>366</v>
      </c>
      <c r="BLA21" s="146">
        <f t="shared" si="43"/>
        <v>366</v>
      </c>
      <c r="BLB21" s="146">
        <f t="shared" si="43"/>
        <v>366</v>
      </c>
      <c r="BLC21" s="146">
        <f t="shared" si="43"/>
        <v>366</v>
      </c>
      <c r="BLD21" s="146">
        <f t="shared" si="43"/>
        <v>366</v>
      </c>
      <c r="BLE21" s="146">
        <f t="shared" si="43"/>
        <v>366</v>
      </c>
      <c r="BLF21" s="146">
        <f t="shared" si="43"/>
        <v>366</v>
      </c>
      <c r="BLG21" s="146">
        <f t="shared" si="43"/>
        <v>366</v>
      </c>
      <c r="BLH21" s="146">
        <f t="shared" si="43"/>
        <v>366</v>
      </c>
      <c r="BLI21" s="146">
        <f t="shared" si="43"/>
        <v>366</v>
      </c>
      <c r="BLJ21" s="146">
        <f t="shared" si="43"/>
        <v>366</v>
      </c>
      <c r="BLK21" s="146">
        <f t="shared" ref="BLK21:BNV21" si="44" xml:space="preserve"> DATE(YEAR(BLK20), MONTH(BLK20) + 12, DAY(1) - 1)</f>
        <v>366</v>
      </c>
      <c r="BLL21" s="146">
        <f t="shared" si="44"/>
        <v>366</v>
      </c>
      <c r="BLM21" s="146">
        <f t="shared" si="44"/>
        <v>366</v>
      </c>
      <c r="BLN21" s="146">
        <f t="shared" si="44"/>
        <v>366</v>
      </c>
      <c r="BLO21" s="146">
        <f t="shared" si="44"/>
        <v>366</v>
      </c>
      <c r="BLP21" s="146">
        <f t="shared" si="44"/>
        <v>366</v>
      </c>
      <c r="BLQ21" s="146">
        <f t="shared" si="44"/>
        <v>366</v>
      </c>
      <c r="BLR21" s="146">
        <f t="shared" si="44"/>
        <v>366</v>
      </c>
      <c r="BLS21" s="146">
        <f t="shared" si="44"/>
        <v>366</v>
      </c>
      <c r="BLT21" s="146">
        <f t="shared" si="44"/>
        <v>366</v>
      </c>
      <c r="BLU21" s="146">
        <f t="shared" si="44"/>
        <v>366</v>
      </c>
      <c r="BLV21" s="146">
        <f t="shared" si="44"/>
        <v>366</v>
      </c>
      <c r="BLW21" s="146">
        <f t="shared" si="44"/>
        <v>366</v>
      </c>
      <c r="BLX21" s="146">
        <f t="shared" si="44"/>
        <v>366</v>
      </c>
      <c r="BLY21" s="146">
        <f t="shared" si="44"/>
        <v>366</v>
      </c>
      <c r="BLZ21" s="146">
        <f t="shared" si="44"/>
        <v>366</v>
      </c>
      <c r="BMA21" s="146">
        <f t="shared" si="44"/>
        <v>366</v>
      </c>
      <c r="BMB21" s="146">
        <f t="shared" si="44"/>
        <v>366</v>
      </c>
      <c r="BMC21" s="146">
        <f t="shared" si="44"/>
        <v>366</v>
      </c>
      <c r="BMD21" s="146">
        <f t="shared" si="44"/>
        <v>366</v>
      </c>
      <c r="BME21" s="146">
        <f t="shared" si="44"/>
        <v>366</v>
      </c>
      <c r="BMF21" s="146">
        <f t="shared" si="44"/>
        <v>366</v>
      </c>
      <c r="BMG21" s="146">
        <f t="shared" si="44"/>
        <v>366</v>
      </c>
      <c r="BMH21" s="146">
        <f t="shared" si="44"/>
        <v>366</v>
      </c>
      <c r="BMI21" s="146">
        <f t="shared" si="44"/>
        <v>366</v>
      </c>
      <c r="BMJ21" s="146">
        <f t="shared" si="44"/>
        <v>366</v>
      </c>
      <c r="BMK21" s="146">
        <f t="shared" si="44"/>
        <v>366</v>
      </c>
      <c r="BML21" s="146">
        <f t="shared" si="44"/>
        <v>366</v>
      </c>
      <c r="BMM21" s="146">
        <f t="shared" si="44"/>
        <v>366</v>
      </c>
      <c r="BMN21" s="146">
        <f t="shared" si="44"/>
        <v>366</v>
      </c>
      <c r="BMO21" s="146">
        <f t="shared" si="44"/>
        <v>366</v>
      </c>
      <c r="BMP21" s="146">
        <f t="shared" si="44"/>
        <v>366</v>
      </c>
      <c r="BMQ21" s="146">
        <f t="shared" si="44"/>
        <v>366</v>
      </c>
      <c r="BMR21" s="146">
        <f t="shared" si="44"/>
        <v>366</v>
      </c>
      <c r="BMS21" s="146">
        <f t="shared" si="44"/>
        <v>366</v>
      </c>
      <c r="BMT21" s="146">
        <f t="shared" si="44"/>
        <v>366</v>
      </c>
      <c r="BMU21" s="146">
        <f t="shared" si="44"/>
        <v>366</v>
      </c>
      <c r="BMV21" s="146">
        <f t="shared" si="44"/>
        <v>366</v>
      </c>
      <c r="BMW21" s="146">
        <f t="shared" si="44"/>
        <v>366</v>
      </c>
      <c r="BMX21" s="146">
        <f t="shared" si="44"/>
        <v>366</v>
      </c>
      <c r="BMY21" s="146">
        <f t="shared" si="44"/>
        <v>366</v>
      </c>
      <c r="BMZ21" s="146">
        <f t="shared" si="44"/>
        <v>366</v>
      </c>
      <c r="BNA21" s="146">
        <f t="shared" si="44"/>
        <v>366</v>
      </c>
      <c r="BNB21" s="146">
        <f t="shared" si="44"/>
        <v>366</v>
      </c>
      <c r="BNC21" s="146">
        <f t="shared" si="44"/>
        <v>366</v>
      </c>
      <c r="BND21" s="146">
        <f t="shared" si="44"/>
        <v>366</v>
      </c>
      <c r="BNE21" s="146">
        <f t="shared" si="44"/>
        <v>366</v>
      </c>
      <c r="BNF21" s="146">
        <f t="shared" si="44"/>
        <v>366</v>
      </c>
      <c r="BNG21" s="146">
        <f t="shared" si="44"/>
        <v>366</v>
      </c>
      <c r="BNH21" s="146">
        <f t="shared" si="44"/>
        <v>366</v>
      </c>
      <c r="BNI21" s="146">
        <f t="shared" si="44"/>
        <v>366</v>
      </c>
      <c r="BNJ21" s="146">
        <f t="shared" si="44"/>
        <v>366</v>
      </c>
      <c r="BNK21" s="146">
        <f t="shared" si="44"/>
        <v>366</v>
      </c>
      <c r="BNL21" s="146">
        <f t="shared" si="44"/>
        <v>366</v>
      </c>
      <c r="BNM21" s="146">
        <f t="shared" si="44"/>
        <v>366</v>
      </c>
      <c r="BNN21" s="146">
        <f t="shared" si="44"/>
        <v>366</v>
      </c>
      <c r="BNO21" s="146">
        <f t="shared" si="44"/>
        <v>366</v>
      </c>
      <c r="BNP21" s="146">
        <f t="shared" si="44"/>
        <v>366</v>
      </c>
      <c r="BNQ21" s="146">
        <f t="shared" si="44"/>
        <v>366</v>
      </c>
      <c r="BNR21" s="146">
        <f t="shared" si="44"/>
        <v>366</v>
      </c>
      <c r="BNS21" s="146">
        <f t="shared" si="44"/>
        <v>366</v>
      </c>
      <c r="BNT21" s="146">
        <f t="shared" si="44"/>
        <v>366</v>
      </c>
      <c r="BNU21" s="146">
        <f t="shared" si="44"/>
        <v>366</v>
      </c>
      <c r="BNV21" s="146">
        <f t="shared" si="44"/>
        <v>366</v>
      </c>
      <c r="BNW21" s="146">
        <f t="shared" ref="BNW21:BQH21" si="45" xml:space="preserve"> DATE(YEAR(BNW20), MONTH(BNW20) + 12, DAY(1) - 1)</f>
        <v>366</v>
      </c>
      <c r="BNX21" s="146">
        <f t="shared" si="45"/>
        <v>366</v>
      </c>
      <c r="BNY21" s="146">
        <f t="shared" si="45"/>
        <v>366</v>
      </c>
      <c r="BNZ21" s="146">
        <f t="shared" si="45"/>
        <v>366</v>
      </c>
      <c r="BOA21" s="146">
        <f t="shared" si="45"/>
        <v>366</v>
      </c>
      <c r="BOB21" s="146">
        <f t="shared" si="45"/>
        <v>366</v>
      </c>
      <c r="BOC21" s="146">
        <f t="shared" si="45"/>
        <v>366</v>
      </c>
      <c r="BOD21" s="146">
        <f t="shared" si="45"/>
        <v>366</v>
      </c>
      <c r="BOE21" s="146">
        <f t="shared" si="45"/>
        <v>366</v>
      </c>
      <c r="BOF21" s="146">
        <f t="shared" si="45"/>
        <v>366</v>
      </c>
      <c r="BOG21" s="146">
        <f t="shared" si="45"/>
        <v>366</v>
      </c>
      <c r="BOH21" s="146">
        <f t="shared" si="45"/>
        <v>366</v>
      </c>
      <c r="BOI21" s="146">
        <f t="shared" si="45"/>
        <v>366</v>
      </c>
      <c r="BOJ21" s="146">
        <f t="shared" si="45"/>
        <v>366</v>
      </c>
      <c r="BOK21" s="146">
        <f t="shared" si="45"/>
        <v>366</v>
      </c>
      <c r="BOL21" s="146">
        <f t="shared" si="45"/>
        <v>366</v>
      </c>
      <c r="BOM21" s="146">
        <f t="shared" si="45"/>
        <v>366</v>
      </c>
      <c r="BON21" s="146">
        <f t="shared" si="45"/>
        <v>366</v>
      </c>
      <c r="BOO21" s="146">
        <f t="shared" si="45"/>
        <v>366</v>
      </c>
      <c r="BOP21" s="146">
        <f t="shared" si="45"/>
        <v>366</v>
      </c>
      <c r="BOQ21" s="146">
        <f t="shared" si="45"/>
        <v>366</v>
      </c>
      <c r="BOR21" s="146">
        <f t="shared" si="45"/>
        <v>366</v>
      </c>
      <c r="BOS21" s="146">
        <f t="shared" si="45"/>
        <v>366</v>
      </c>
      <c r="BOT21" s="146">
        <f t="shared" si="45"/>
        <v>366</v>
      </c>
      <c r="BOU21" s="146">
        <f t="shared" si="45"/>
        <v>366</v>
      </c>
      <c r="BOV21" s="146">
        <f t="shared" si="45"/>
        <v>366</v>
      </c>
      <c r="BOW21" s="146">
        <f t="shared" si="45"/>
        <v>366</v>
      </c>
      <c r="BOX21" s="146">
        <f t="shared" si="45"/>
        <v>366</v>
      </c>
      <c r="BOY21" s="146">
        <f t="shared" si="45"/>
        <v>366</v>
      </c>
      <c r="BOZ21" s="146">
        <f t="shared" si="45"/>
        <v>366</v>
      </c>
      <c r="BPA21" s="146">
        <f t="shared" si="45"/>
        <v>366</v>
      </c>
      <c r="BPB21" s="146">
        <f t="shared" si="45"/>
        <v>366</v>
      </c>
      <c r="BPC21" s="146">
        <f t="shared" si="45"/>
        <v>366</v>
      </c>
      <c r="BPD21" s="146">
        <f t="shared" si="45"/>
        <v>366</v>
      </c>
      <c r="BPE21" s="146">
        <f t="shared" si="45"/>
        <v>366</v>
      </c>
      <c r="BPF21" s="146">
        <f t="shared" si="45"/>
        <v>366</v>
      </c>
      <c r="BPG21" s="146">
        <f t="shared" si="45"/>
        <v>366</v>
      </c>
      <c r="BPH21" s="146">
        <f t="shared" si="45"/>
        <v>366</v>
      </c>
      <c r="BPI21" s="146">
        <f t="shared" si="45"/>
        <v>366</v>
      </c>
      <c r="BPJ21" s="146">
        <f t="shared" si="45"/>
        <v>366</v>
      </c>
      <c r="BPK21" s="146">
        <f t="shared" si="45"/>
        <v>366</v>
      </c>
      <c r="BPL21" s="146">
        <f t="shared" si="45"/>
        <v>366</v>
      </c>
      <c r="BPM21" s="146">
        <f t="shared" si="45"/>
        <v>366</v>
      </c>
      <c r="BPN21" s="146">
        <f t="shared" si="45"/>
        <v>366</v>
      </c>
      <c r="BPO21" s="146">
        <f t="shared" si="45"/>
        <v>366</v>
      </c>
      <c r="BPP21" s="146">
        <f t="shared" si="45"/>
        <v>366</v>
      </c>
      <c r="BPQ21" s="146">
        <f t="shared" si="45"/>
        <v>366</v>
      </c>
      <c r="BPR21" s="146">
        <f t="shared" si="45"/>
        <v>366</v>
      </c>
      <c r="BPS21" s="146">
        <f t="shared" si="45"/>
        <v>366</v>
      </c>
      <c r="BPT21" s="146">
        <f t="shared" si="45"/>
        <v>366</v>
      </c>
      <c r="BPU21" s="146">
        <f t="shared" si="45"/>
        <v>366</v>
      </c>
      <c r="BPV21" s="146">
        <f t="shared" si="45"/>
        <v>366</v>
      </c>
      <c r="BPW21" s="146">
        <f t="shared" si="45"/>
        <v>366</v>
      </c>
      <c r="BPX21" s="146">
        <f t="shared" si="45"/>
        <v>366</v>
      </c>
      <c r="BPY21" s="146">
        <f t="shared" si="45"/>
        <v>366</v>
      </c>
      <c r="BPZ21" s="146">
        <f t="shared" si="45"/>
        <v>366</v>
      </c>
      <c r="BQA21" s="146">
        <f t="shared" si="45"/>
        <v>366</v>
      </c>
      <c r="BQB21" s="146">
        <f t="shared" si="45"/>
        <v>366</v>
      </c>
      <c r="BQC21" s="146">
        <f t="shared" si="45"/>
        <v>366</v>
      </c>
      <c r="BQD21" s="146">
        <f t="shared" si="45"/>
        <v>366</v>
      </c>
      <c r="BQE21" s="146">
        <f t="shared" si="45"/>
        <v>366</v>
      </c>
      <c r="BQF21" s="146">
        <f t="shared" si="45"/>
        <v>366</v>
      </c>
      <c r="BQG21" s="146">
        <f t="shared" si="45"/>
        <v>366</v>
      </c>
      <c r="BQH21" s="146">
        <f t="shared" si="45"/>
        <v>366</v>
      </c>
      <c r="BQI21" s="146">
        <f t="shared" ref="BQI21:BST21" si="46" xml:space="preserve"> DATE(YEAR(BQI20), MONTH(BQI20) + 12, DAY(1) - 1)</f>
        <v>366</v>
      </c>
      <c r="BQJ21" s="146">
        <f t="shared" si="46"/>
        <v>366</v>
      </c>
      <c r="BQK21" s="146">
        <f t="shared" si="46"/>
        <v>366</v>
      </c>
      <c r="BQL21" s="146">
        <f t="shared" si="46"/>
        <v>366</v>
      </c>
      <c r="BQM21" s="146">
        <f t="shared" si="46"/>
        <v>366</v>
      </c>
      <c r="BQN21" s="146">
        <f t="shared" si="46"/>
        <v>366</v>
      </c>
      <c r="BQO21" s="146">
        <f t="shared" si="46"/>
        <v>366</v>
      </c>
      <c r="BQP21" s="146">
        <f t="shared" si="46"/>
        <v>366</v>
      </c>
      <c r="BQQ21" s="146">
        <f t="shared" si="46"/>
        <v>366</v>
      </c>
      <c r="BQR21" s="146">
        <f t="shared" si="46"/>
        <v>366</v>
      </c>
      <c r="BQS21" s="146">
        <f t="shared" si="46"/>
        <v>366</v>
      </c>
      <c r="BQT21" s="146">
        <f t="shared" si="46"/>
        <v>366</v>
      </c>
      <c r="BQU21" s="146">
        <f t="shared" si="46"/>
        <v>366</v>
      </c>
      <c r="BQV21" s="146">
        <f t="shared" si="46"/>
        <v>366</v>
      </c>
      <c r="BQW21" s="146">
        <f t="shared" si="46"/>
        <v>366</v>
      </c>
      <c r="BQX21" s="146">
        <f t="shared" si="46"/>
        <v>366</v>
      </c>
      <c r="BQY21" s="146">
        <f t="shared" si="46"/>
        <v>366</v>
      </c>
      <c r="BQZ21" s="146">
        <f t="shared" si="46"/>
        <v>366</v>
      </c>
      <c r="BRA21" s="146">
        <f t="shared" si="46"/>
        <v>366</v>
      </c>
      <c r="BRB21" s="146">
        <f t="shared" si="46"/>
        <v>366</v>
      </c>
      <c r="BRC21" s="146">
        <f t="shared" si="46"/>
        <v>366</v>
      </c>
      <c r="BRD21" s="146">
        <f t="shared" si="46"/>
        <v>366</v>
      </c>
      <c r="BRE21" s="146">
        <f t="shared" si="46"/>
        <v>366</v>
      </c>
      <c r="BRF21" s="146">
        <f t="shared" si="46"/>
        <v>366</v>
      </c>
      <c r="BRG21" s="146">
        <f t="shared" si="46"/>
        <v>366</v>
      </c>
      <c r="BRH21" s="146">
        <f t="shared" si="46"/>
        <v>366</v>
      </c>
      <c r="BRI21" s="146">
        <f t="shared" si="46"/>
        <v>366</v>
      </c>
      <c r="BRJ21" s="146">
        <f t="shared" si="46"/>
        <v>366</v>
      </c>
      <c r="BRK21" s="146">
        <f t="shared" si="46"/>
        <v>366</v>
      </c>
      <c r="BRL21" s="146">
        <f t="shared" si="46"/>
        <v>366</v>
      </c>
      <c r="BRM21" s="146">
        <f t="shared" si="46"/>
        <v>366</v>
      </c>
      <c r="BRN21" s="146">
        <f t="shared" si="46"/>
        <v>366</v>
      </c>
      <c r="BRO21" s="146">
        <f t="shared" si="46"/>
        <v>366</v>
      </c>
      <c r="BRP21" s="146">
        <f t="shared" si="46"/>
        <v>366</v>
      </c>
      <c r="BRQ21" s="146">
        <f t="shared" si="46"/>
        <v>366</v>
      </c>
      <c r="BRR21" s="146">
        <f t="shared" si="46"/>
        <v>366</v>
      </c>
      <c r="BRS21" s="146">
        <f t="shared" si="46"/>
        <v>366</v>
      </c>
      <c r="BRT21" s="146">
        <f t="shared" si="46"/>
        <v>366</v>
      </c>
      <c r="BRU21" s="146">
        <f t="shared" si="46"/>
        <v>366</v>
      </c>
      <c r="BRV21" s="146">
        <f t="shared" si="46"/>
        <v>366</v>
      </c>
      <c r="BRW21" s="146">
        <f t="shared" si="46"/>
        <v>366</v>
      </c>
      <c r="BRX21" s="146">
        <f t="shared" si="46"/>
        <v>366</v>
      </c>
      <c r="BRY21" s="146">
        <f t="shared" si="46"/>
        <v>366</v>
      </c>
      <c r="BRZ21" s="146">
        <f t="shared" si="46"/>
        <v>366</v>
      </c>
      <c r="BSA21" s="146">
        <f t="shared" si="46"/>
        <v>366</v>
      </c>
      <c r="BSB21" s="146">
        <f t="shared" si="46"/>
        <v>366</v>
      </c>
      <c r="BSC21" s="146">
        <f t="shared" si="46"/>
        <v>366</v>
      </c>
      <c r="BSD21" s="146">
        <f t="shared" si="46"/>
        <v>366</v>
      </c>
      <c r="BSE21" s="146">
        <f t="shared" si="46"/>
        <v>366</v>
      </c>
      <c r="BSF21" s="146">
        <f t="shared" si="46"/>
        <v>366</v>
      </c>
      <c r="BSG21" s="146">
        <f t="shared" si="46"/>
        <v>366</v>
      </c>
      <c r="BSH21" s="146">
        <f t="shared" si="46"/>
        <v>366</v>
      </c>
      <c r="BSI21" s="146">
        <f t="shared" si="46"/>
        <v>366</v>
      </c>
      <c r="BSJ21" s="146">
        <f t="shared" si="46"/>
        <v>366</v>
      </c>
      <c r="BSK21" s="146">
        <f t="shared" si="46"/>
        <v>366</v>
      </c>
      <c r="BSL21" s="146">
        <f t="shared" si="46"/>
        <v>366</v>
      </c>
      <c r="BSM21" s="146">
        <f t="shared" si="46"/>
        <v>366</v>
      </c>
      <c r="BSN21" s="146">
        <f t="shared" si="46"/>
        <v>366</v>
      </c>
      <c r="BSO21" s="146">
        <f t="shared" si="46"/>
        <v>366</v>
      </c>
      <c r="BSP21" s="146">
        <f t="shared" si="46"/>
        <v>366</v>
      </c>
      <c r="BSQ21" s="146">
        <f t="shared" si="46"/>
        <v>366</v>
      </c>
      <c r="BSR21" s="146">
        <f t="shared" si="46"/>
        <v>366</v>
      </c>
      <c r="BSS21" s="146">
        <f t="shared" si="46"/>
        <v>366</v>
      </c>
      <c r="BST21" s="146">
        <f t="shared" si="46"/>
        <v>366</v>
      </c>
      <c r="BSU21" s="146">
        <f t="shared" ref="BSU21:BVF21" si="47" xml:space="preserve"> DATE(YEAR(BSU20), MONTH(BSU20) + 12, DAY(1) - 1)</f>
        <v>366</v>
      </c>
      <c r="BSV21" s="146">
        <f t="shared" si="47"/>
        <v>366</v>
      </c>
      <c r="BSW21" s="146">
        <f t="shared" si="47"/>
        <v>366</v>
      </c>
      <c r="BSX21" s="146">
        <f t="shared" si="47"/>
        <v>366</v>
      </c>
      <c r="BSY21" s="146">
        <f t="shared" si="47"/>
        <v>366</v>
      </c>
      <c r="BSZ21" s="146">
        <f t="shared" si="47"/>
        <v>366</v>
      </c>
      <c r="BTA21" s="146">
        <f t="shared" si="47"/>
        <v>366</v>
      </c>
      <c r="BTB21" s="146">
        <f t="shared" si="47"/>
        <v>366</v>
      </c>
      <c r="BTC21" s="146">
        <f t="shared" si="47"/>
        <v>366</v>
      </c>
      <c r="BTD21" s="146">
        <f t="shared" si="47"/>
        <v>366</v>
      </c>
      <c r="BTE21" s="146">
        <f t="shared" si="47"/>
        <v>366</v>
      </c>
      <c r="BTF21" s="146">
        <f t="shared" si="47"/>
        <v>366</v>
      </c>
      <c r="BTG21" s="146">
        <f t="shared" si="47"/>
        <v>366</v>
      </c>
      <c r="BTH21" s="146">
        <f t="shared" si="47"/>
        <v>366</v>
      </c>
      <c r="BTI21" s="146">
        <f t="shared" si="47"/>
        <v>366</v>
      </c>
      <c r="BTJ21" s="146">
        <f t="shared" si="47"/>
        <v>366</v>
      </c>
      <c r="BTK21" s="146">
        <f t="shared" si="47"/>
        <v>366</v>
      </c>
      <c r="BTL21" s="146">
        <f t="shared" si="47"/>
        <v>366</v>
      </c>
      <c r="BTM21" s="146">
        <f t="shared" si="47"/>
        <v>366</v>
      </c>
      <c r="BTN21" s="146">
        <f t="shared" si="47"/>
        <v>366</v>
      </c>
      <c r="BTO21" s="146">
        <f t="shared" si="47"/>
        <v>366</v>
      </c>
      <c r="BTP21" s="146">
        <f t="shared" si="47"/>
        <v>366</v>
      </c>
      <c r="BTQ21" s="146">
        <f t="shared" si="47"/>
        <v>366</v>
      </c>
      <c r="BTR21" s="146">
        <f t="shared" si="47"/>
        <v>366</v>
      </c>
      <c r="BTS21" s="146">
        <f t="shared" si="47"/>
        <v>366</v>
      </c>
      <c r="BTT21" s="146">
        <f t="shared" si="47"/>
        <v>366</v>
      </c>
      <c r="BTU21" s="146">
        <f t="shared" si="47"/>
        <v>366</v>
      </c>
      <c r="BTV21" s="146">
        <f t="shared" si="47"/>
        <v>366</v>
      </c>
      <c r="BTW21" s="146">
        <f t="shared" si="47"/>
        <v>366</v>
      </c>
      <c r="BTX21" s="146">
        <f t="shared" si="47"/>
        <v>366</v>
      </c>
      <c r="BTY21" s="146">
        <f t="shared" si="47"/>
        <v>366</v>
      </c>
      <c r="BTZ21" s="146">
        <f t="shared" si="47"/>
        <v>366</v>
      </c>
      <c r="BUA21" s="146">
        <f t="shared" si="47"/>
        <v>366</v>
      </c>
      <c r="BUB21" s="146">
        <f t="shared" si="47"/>
        <v>366</v>
      </c>
      <c r="BUC21" s="146">
        <f t="shared" si="47"/>
        <v>366</v>
      </c>
      <c r="BUD21" s="146">
        <f t="shared" si="47"/>
        <v>366</v>
      </c>
      <c r="BUE21" s="146">
        <f t="shared" si="47"/>
        <v>366</v>
      </c>
      <c r="BUF21" s="146">
        <f t="shared" si="47"/>
        <v>366</v>
      </c>
      <c r="BUG21" s="146">
        <f t="shared" si="47"/>
        <v>366</v>
      </c>
      <c r="BUH21" s="146">
        <f t="shared" si="47"/>
        <v>366</v>
      </c>
      <c r="BUI21" s="146">
        <f t="shared" si="47"/>
        <v>366</v>
      </c>
      <c r="BUJ21" s="146">
        <f t="shared" si="47"/>
        <v>366</v>
      </c>
      <c r="BUK21" s="146">
        <f t="shared" si="47"/>
        <v>366</v>
      </c>
      <c r="BUL21" s="146">
        <f t="shared" si="47"/>
        <v>366</v>
      </c>
      <c r="BUM21" s="146">
        <f t="shared" si="47"/>
        <v>366</v>
      </c>
      <c r="BUN21" s="146">
        <f t="shared" si="47"/>
        <v>366</v>
      </c>
      <c r="BUO21" s="146">
        <f t="shared" si="47"/>
        <v>366</v>
      </c>
      <c r="BUP21" s="146">
        <f t="shared" si="47"/>
        <v>366</v>
      </c>
      <c r="BUQ21" s="146">
        <f t="shared" si="47"/>
        <v>366</v>
      </c>
      <c r="BUR21" s="146">
        <f t="shared" si="47"/>
        <v>366</v>
      </c>
      <c r="BUS21" s="146">
        <f t="shared" si="47"/>
        <v>366</v>
      </c>
      <c r="BUT21" s="146">
        <f t="shared" si="47"/>
        <v>366</v>
      </c>
      <c r="BUU21" s="146">
        <f t="shared" si="47"/>
        <v>366</v>
      </c>
      <c r="BUV21" s="146">
        <f t="shared" si="47"/>
        <v>366</v>
      </c>
      <c r="BUW21" s="146">
        <f t="shared" si="47"/>
        <v>366</v>
      </c>
      <c r="BUX21" s="146">
        <f t="shared" si="47"/>
        <v>366</v>
      </c>
      <c r="BUY21" s="146">
        <f t="shared" si="47"/>
        <v>366</v>
      </c>
      <c r="BUZ21" s="146">
        <f t="shared" si="47"/>
        <v>366</v>
      </c>
      <c r="BVA21" s="146">
        <f t="shared" si="47"/>
        <v>366</v>
      </c>
      <c r="BVB21" s="146">
        <f t="shared" si="47"/>
        <v>366</v>
      </c>
      <c r="BVC21" s="146">
        <f t="shared" si="47"/>
        <v>366</v>
      </c>
      <c r="BVD21" s="146">
        <f t="shared" si="47"/>
        <v>366</v>
      </c>
      <c r="BVE21" s="146">
        <f t="shared" si="47"/>
        <v>366</v>
      </c>
      <c r="BVF21" s="146">
        <f t="shared" si="47"/>
        <v>366</v>
      </c>
      <c r="BVG21" s="146">
        <f t="shared" ref="BVG21:BXR21" si="48" xml:space="preserve"> DATE(YEAR(BVG20), MONTH(BVG20) + 12, DAY(1) - 1)</f>
        <v>366</v>
      </c>
      <c r="BVH21" s="146">
        <f t="shared" si="48"/>
        <v>366</v>
      </c>
      <c r="BVI21" s="146">
        <f t="shared" si="48"/>
        <v>366</v>
      </c>
      <c r="BVJ21" s="146">
        <f t="shared" si="48"/>
        <v>366</v>
      </c>
      <c r="BVK21" s="146">
        <f t="shared" si="48"/>
        <v>366</v>
      </c>
      <c r="BVL21" s="146">
        <f t="shared" si="48"/>
        <v>366</v>
      </c>
      <c r="BVM21" s="146">
        <f t="shared" si="48"/>
        <v>366</v>
      </c>
      <c r="BVN21" s="146">
        <f t="shared" si="48"/>
        <v>366</v>
      </c>
      <c r="BVO21" s="146">
        <f t="shared" si="48"/>
        <v>366</v>
      </c>
      <c r="BVP21" s="146">
        <f t="shared" si="48"/>
        <v>366</v>
      </c>
      <c r="BVQ21" s="146">
        <f t="shared" si="48"/>
        <v>366</v>
      </c>
      <c r="BVR21" s="146">
        <f t="shared" si="48"/>
        <v>366</v>
      </c>
      <c r="BVS21" s="146">
        <f t="shared" si="48"/>
        <v>366</v>
      </c>
      <c r="BVT21" s="146">
        <f t="shared" si="48"/>
        <v>366</v>
      </c>
      <c r="BVU21" s="146">
        <f t="shared" si="48"/>
        <v>366</v>
      </c>
      <c r="BVV21" s="146">
        <f t="shared" si="48"/>
        <v>366</v>
      </c>
      <c r="BVW21" s="146">
        <f t="shared" si="48"/>
        <v>366</v>
      </c>
      <c r="BVX21" s="146">
        <f t="shared" si="48"/>
        <v>366</v>
      </c>
      <c r="BVY21" s="146">
        <f t="shared" si="48"/>
        <v>366</v>
      </c>
      <c r="BVZ21" s="146">
        <f t="shared" si="48"/>
        <v>366</v>
      </c>
      <c r="BWA21" s="146">
        <f t="shared" si="48"/>
        <v>366</v>
      </c>
      <c r="BWB21" s="146">
        <f t="shared" si="48"/>
        <v>366</v>
      </c>
      <c r="BWC21" s="146">
        <f t="shared" si="48"/>
        <v>366</v>
      </c>
      <c r="BWD21" s="146">
        <f t="shared" si="48"/>
        <v>366</v>
      </c>
      <c r="BWE21" s="146">
        <f t="shared" si="48"/>
        <v>366</v>
      </c>
      <c r="BWF21" s="146">
        <f t="shared" si="48"/>
        <v>366</v>
      </c>
      <c r="BWG21" s="146">
        <f t="shared" si="48"/>
        <v>366</v>
      </c>
      <c r="BWH21" s="146">
        <f t="shared" si="48"/>
        <v>366</v>
      </c>
      <c r="BWI21" s="146">
        <f t="shared" si="48"/>
        <v>366</v>
      </c>
      <c r="BWJ21" s="146">
        <f t="shared" si="48"/>
        <v>366</v>
      </c>
      <c r="BWK21" s="146">
        <f t="shared" si="48"/>
        <v>366</v>
      </c>
      <c r="BWL21" s="146">
        <f t="shared" si="48"/>
        <v>366</v>
      </c>
      <c r="BWM21" s="146">
        <f t="shared" si="48"/>
        <v>366</v>
      </c>
      <c r="BWN21" s="146">
        <f t="shared" si="48"/>
        <v>366</v>
      </c>
      <c r="BWO21" s="146">
        <f t="shared" si="48"/>
        <v>366</v>
      </c>
      <c r="BWP21" s="146">
        <f t="shared" si="48"/>
        <v>366</v>
      </c>
      <c r="BWQ21" s="146">
        <f t="shared" si="48"/>
        <v>366</v>
      </c>
      <c r="BWR21" s="146">
        <f t="shared" si="48"/>
        <v>366</v>
      </c>
      <c r="BWS21" s="146">
        <f t="shared" si="48"/>
        <v>366</v>
      </c>
      <c r="BWT21" s="146">
        <f t="shared" si="48"/>
        <v>366</v>
      </c>
      <c r="BWU21" s="146">
        <f t="shared" si="48"/>
        <v>366</v>
      </c>
      <c r="BWV21" s="146">
        <f t="shared" si="48"/>
        <v>366</v>
      </c>
      <c r="BWW21" s="146">
        <f t="shared" si="48"/>
        <v>366</v>
      </c>
      <c r="BWX21" s="146">
        <f t="shared" si="48"/>
        <v>366</v>
      </c>
      <c r="BWY21" s="146">
        <f t="shared" si="48"/>
        <v>366</v>
      </c>
      <c r="BWZ21" s="146">
        <f t="shared" si="48"/>
        <v>366</v>
      </c>
      <c r="BXA21" s="146">
        <f t="shared" si="48"/>
        <v>366</v>
      </c>
      <c r="BXB21" s="146">
        <f t="shared" si="48"/>
        <v>366</v>
      </c>
      <c r="BXC21" s="146">
        <f t="shared" si="48"/>
        <v>366</v>
      </c>
      <c r="BXD21" s="146">
        <f t="shared" si="48"/>
        <v>366</v>
      </c>
      <c r="BXE21" s="146">
        <f t="shared" si="48"/>
        <v>366</v>
      </c>
      <c r="BXF21" s="146">
        <f t="shared" si="48"/>
        <v>366</v>
      </c>
      <c r="BXG21" s="146">
        <f t="shared" si="48"/>
        <v>366</v>
      </c>
      <c r="BXH21" s="146">
        <f t="shared" si="48"/>
        <v>366</v>
      </c>
      <c r="BXI21" s="146">
        <f t="shared" si="48"/>
        <v>366</v>
      </c>
      <c r="BXJ21" s="146">
        <f t="shared" si="48"/>
        <v>366</v>
      </c>
      <c r="BXK21" s="146">
        <f t="shared" si="48"/>
        <v>366</v>
      </c>
      <c r="BXL21" s="146">
        <f t="shared" si="48"/>
        <v>366</v>
      </c>
      <c r="BXM21" s="146">
        <f t="shared" si="48"/>
        <v>366</v>
      </c>
      <c r="BXN21" s="146">
        <f t="shared" si="48"/>
        <v>366</v>
      </c>
      <c r="BXO21" s="146">
        <f t="shared" si="48"/>
        <v>366</v>
      </c>
      <c r="BXP21" s="146">
        <f t="shared" si="48"/>
        <v>366</v>
      </c>
      <c r="BXQ21" s="146">
        <f t="shared" si="48"/>
        <v>366</v>
      </c>
      <c r="BXR21" s="146">
        <f t="shared" si="48"/>
        <v>366</v>
      </c>
      <c r="BXS21" s="146">
        <f t="shared" ref="BXS21:CAD21" si="49" xml:space="preserve"> DATE(YEAR(BXS20), MONTH(BXS20) + 12, DAY(1) - 1)</f>
        <v>366</v>
      </c>
      <c r="BXT21" s="146">
        <f t="shared" si="49"/>
        <v>366</v>
      </c>
      <c r="BXU21" s="146">
        <f t="shared" si="49"/>
        <v>366</v>
      </c>
      <c r="BXV21" s="146">
        <f t="shared" si="49"/>
        <v>366</v>
      </c>
      <c r="BXW21" s="146">
        <f t="shared" si="49"/>
        <v>366</v>
      </c>
      <c r="BXX21" s="146">
        <f t="shared" si="49"/>
        <v>366</v>
      </c>
      <c r="BXY21" s="146">
        <f t="shared" si="49"/>
        <v>366</v>
      </c>
      <c r="BXZ21" s="146">
        <f t="shared" si="49"/>
        <v>366</v>
      </c>
      <c r="BYA21" s="146">
        <f t="shared" si="49"/>
        <v>366</v>
      </c>
      <c r="BYB21" s="146">
        <f t="shared" si="49"/>
        <v>366</v>
      </c>
      <c r="BYC21" s="146">
        <f t="shared" si="49"/>
        <v>366</v>
      </c>
      <c r="BYD21" s="146">
        <f t="shared" si="49"/>
        <v>366</v>
      </c>
      <c r="BYE21" s="146">
        <f t="shared" si="49"/>
        <v>366</v>
      </c>
      <c r="BYF21" s="146">
        <f t="shared" si="49"/>
        <v>366</v>
      </c>
      <c r="BYG21" s="146">
        <f t="shared" si="49"/>
        <v>366</v>
      </c>
      <c r="BYH21" s="146">
        <f t="shared" si="49"/>
        <v>366</v>
      </c>
      <c r="BYI21" s="146">
        <f t="shared" si="49"/>
        <v>366</v>
      </c>
      <c r="BYJ21" s="146">
        <f t="shared" si="49"/>
        <v>366</v>
      </c>
      <c r="BYK21" s="146">
        <f t="shared" si="49"/>
        <v>366</v>
      </c>
      <c r="BYL21" s="146">
        <f t="shared" si="49"/>
        <v>366</v>
      </c>
      <c r="BYM21" s="146">
        <f t="shared" si="49"/>
        <v>366</v>
      </c>
      <c r="BYN21" s="146">
        <f t="shared" si="49"/>
        <v>366</v>
      </c>
      <c r="BYO21" s="146">
        <f t="shared" si="49"/>
        <v>366</v>
      </c>
      <c r="BYP21" s="146">
        <f t="shared" si="49"/>
        <v>366</v>
      </c>
      <c r="BYQ21" s="146">
        <f t="shared" si="49"/>
        <v>366</v>
      </c>
      <c r="BYR21" s="146">
        <f t="shared" si="49"/>
        <v>366</v>
      </c>
      <c r="BYS21" s="146">
        <f t="shared" si="49"/>
        <v>366</v>
      </c>
      <c r="BYT21" s="146">
        <f t="shared" si="49"/>
        <v>366</v>
      </c>
      <c r="BYU21" s="146">
        <f t="shared" si="49"/>
        <v>366</v>
      </c>
      <c r="BYV21" s="146">
        <f t="shared" si="49"/>
        <v>366</v>
      </c>
      <c r="BYW21" s="146">
        <f t="shared" si="49"/>
        <v>366</v>
      </c>
      <c r="BYX21" s="146">
        <f t="shared" si="49"/>
        <v>366</v>
      </c>
      <c r="BYY21" s="146">
        <f t="shared" si="49"/>
        <v>366</v>
      </c>
      <c r="BYZ21" s="146">
        <f t="shared" si="49"/>
        <v>366</v>
      </c>
      <c r="BZA21" s="146">
        <f t="shared" si="49"/>
        <v>366</v>
      </c>
      <c r="BZB21" s="146">
        <f t="shared" si="49"/>
        <v>366</v>
      </c>
      <c r="BZC21" s="146">
        <f t="shared" si="49"/>
        <v>366</v>
      </c>
      <c r="BZD21" s="146">
        <f t="shared" si="49"/>
        <v>366</v>
      </c>
      <c r="BZE21" s="146">
        <f t="shared" si="49"/>
        <v>366</v>
      </c>
      <c r="BZF21" s="146">
        <f t="shared" si="49"/>
        <v>366</v>
      </c>
      <c r="BZG21" s="146">
        <f t="shared" si="49"/>
        <v>366</v>
      </c>
      <c r="BZH21" s="146">
        <f t="shared" si="49"/>
        <v>366</v>
      </c>
      <c r="BZI21" s="146">
        <f t="shared" si="49"/>
        <v>366</v>
      </c>
      <c r="BZJ21" s="146">
        <f t="shared" si="49"/>
        <v>366</v>
      </c>
      <c r="BZK21" s="146">
        <f t="shared" si="49"/>
        <v>366</v>
      </c>
      <c r="BZL21" s="146">
        <f t="shared" si="49"/>
        <v>366</v>
      </c>
      <c r="BZM21" s="146">
        <f t="shared" si="49"/>
        <v>366</v>
      </c>
      <c r="BZN21" s="146">
        <f t="shared" si="49"/>
        <v>366</v>
      </c>
      <c r="BZO21" s="146">
        <f t="shared" si="49"/>
        <v>366</v>
      </c>
      <c r="BZP21" s="146">
        <f t="shared" si="49"/>
        <v>366</v>
      </c>
      <c r="BZQ21" s="146">
        <f t="shared" si="49"/>
        <v>366</v>
      </c>
      <c r="BZR21" s="146">
        <f t="shared" si="49"/>
        <v>366</v>
      </c>
      <c r="BZS21" s="146">
        <f t="shared" si="49"/>
        <v>366</v>
      </c>
      <c r="BZT21" s="146">
        <f t="shared" si="49"/>
        <v>366</v>
      </c>
      <c r="BZU21" s="146">
        <f t="shared" si="49"/>
        <v>366</v>
      </c>
      <c r="BZV21" s="146">
        <f t="shared" si="49"/>
        <v>366</v>
      </c>
      <c r="BZW21" s="146">
        <f t="shared" si="49"/>
        <v>366</v>
      </c>
      <c r="BZX21" s="146">
        <f t="shared" si="49"/>
        <v>366</v>
      </c>
      <c r="BZY21" s="146">
        <f t="shared" si="49"/>
        <v>366</v>
      </c>
      <c r="BZZ21" s="146">
        <f t="shared" si="49"/>
        <v>366</v>
      </c>
      <c r="CAA21" s="146">
        <f t="shared" si="49"/>
        <v>366</v>
      </c>
      <c r="CAB21" s="146">
        <f t="shared" si="49"/>
        <v>366</v>
      </c>
      <c r="CAC21" s="146">
        <f t="shared" si="49"/>
        <v>366</v>
      </c>
      <c r="CAD21" s="146">
        <f t="shared" si="49"/>
        <v>366</v>
      </c>
      <c r="CAE21" s="146">
        <f t="shared" ref="CAE21:CCP21" si="50" xml:space="preserve"> DATE(YEAR(CAE20), MONTH(CAE20) + 12, DAY(1) - 1)</f>
        <v>366</v>
      </c>
      <c r="CAF21" s="146">
        <f t="shared" si="50"/>
        <v>366</v>
      </c>
      <c r="CAG21" s="146">
        <f t="shared" si="50"/>
        <v>366</v>
      </c>
      <c r="CAH21" s="146">
        <f t="shared" si="50"/>
        <v>366</v>
      </c>
      <c r="CAI21" s="146">
        <f t="shared" si="50"/>
        <v>366</v>
      </c>
      <c r="CAJ21" s="146">
        <f t="shared" si="50"/>
        <v>366</v>
      </c>
      <c r="CAK21" s="146">
        <f t="shared" si="50"/>
        <v>366</v>
      </c>
      <c r="CAL21" s="146">
        <f t="shared" si="50"/>
        <v>366</v>
      </c>
      <c r="CAM21" s="146">
        <f t="shared" si="50"/>
        <v>366</v>
      </c>
      <c r="CAN21" s="146">
        <f t="shared" si="50"/>
        <v>366</v>
      </c>
      <c r="CAO21" s="146">
        <f t="shared" si="50"/>
        <v>366</v>
      </c>
      <c r="CAP21" s="146">
        <f t="shared" si="50"/>
        <v>366</v>
      </c>
      <c r="CAQ21" s="146">
        <f t="shared" si="50"/>
        <v>366</v>
      </c>
      <c r="CAR21" s="146">
        <f t="shared" si="50"/>
        <v>366</v>
      </c>
      <c r="CAS21" s="146">
        <f t="shared" si="50"/>
        <v>366</v>
      </c>
      <c r="CAT21" s="146">
        <f t="shared" si="50"/>
        <v>366</v>
      </c>
      <c r="CAU21" s="146">
        <f t="shared" si="50"/>
        <v>366</v>
      </c>
      <c r="CAV21" s="146">
        <f t="shared" si="50"/>
        <v>366</v>
      </c>
      <c r="CAW21" s="146">
        <f t="shared" si="50"/>
        <v>366</v>
      </c>
      <c r="CAX21" s="146">
        <f t="shared" si="50"/>
        <v>366</v>
      </c>
      <c r="CAY21" s="146">
        <f t="shared" si="50"/>
        <v>366</v>
      </c>
      <c r="CAZ21" s="146">
        <f t="shared" si="50"/>
        <v>366</v>
      </c>
      <c r="CBA21" s="146">
        <f t="shared" si="50"/>
        <v>366</v>
      </c>
      <c r="CBB21" s="146">
        <f t="shared" si="50"/>
        <v>366</v>
      </c>
      <c r="CBC21" s="146">
        <f t="shared" si="50"/>
        <v>366</v>
      </c>
      <c r="CBD21" s="146">
        <f t="shared" si="50"/>
        <v>366</v>
      </c>
      <c r="CBE21" s="146">
        <f t="shared" si="50"/>
        <v>366</v>
      </c>
      <c r="CBF21" s="146">
        <f t="shared" si="50"/>
        <v>366</v>
      </c>
      <c r="CBG21" s="146">
        <f t="shared" si="50"/>
        <v>366</v>
      </c>
      <c r="CBH21" s="146">
        <f t="shared" si="50"/>
        <v>366</v>
      </c>
      <c r="CBI21" s="146">
        <f t="shared" si="50"/>
        <v>366</v>
      </c>
      <c r="CBJ21" s="146">
        <f t="shared" si="50"/>
        <v>366</v>
      </c>
      <c r="CBK21" s="146">
        <f t="shared" si="50"/>
        <v>366</v>
      </c>
      <c r="CBL21" s="146">
        <f t="shared" si="50"/>
        <v>366</v>
      </c>
      <c r="CBM21" s="146">
        <f t="shared" si="50"/>
        <v>366</v>
      </c>
      <c r="CBN21" s="146">
        <f t="shared" si="50"/>
        <v>366</v>
      </c>
      <c r="CBO21" s="146">
        <f t="shared" si="50"/>
        <v>366</v>
      </c>
      <c r="CBP21" s="146">
        <f t="shared" si="50"/>
        <v>366</v>
      </c>
      <c r="CBQ21" s="146">
        <f t="shared" si="50"/>
        <v>366</v>
      </c>
      <c r="CBR21" s="146">
        <f t="shared" si="50"/>
        <v>366</v>
      </c>
      <c r="CBS21" s="146">
        <f t="shared" si="50"/>
        <v>366</v>
      </c>
      <c r="CBT21" s="146">
        <f t="shared" si="50"/>
        <v>366</v>
      </c>
      <c r="CBU21" s="146">
        <f t="shared" si="50"/>
        <v>366</v>
      </c>
      <c r="CBV21" s="146">
        <f t="shared" si="50"/>
        <v>366</v>
      </c>
      <c r="CBW21" s="146">
        <f t="shared" si="50"/>
        <v>366</v>
      </c>
      <c r="CBX21" s="146">
        <f t="shared" si="50"/>
        <v>366</v>
      </c>
      <c r="CBY21" s="146">
        <f t="shared" si="50"/>
        <v>366</v>
      </c>
      <c r="CBZ21" s="146">
        <f t="shared" si="50"/>
        <v>366</v>
      </c>
      <c r="CCA21" s="146">
        <f t="shared" si="50"/>
        <v>366</v>
      </c>
      <c r="CCB21" s="146">
        <f t="shared" si="50"/>
        <v>366</v>
      </c>
      <c r="CCC21" s="146">
        <f t="shared" si="50"/>
        <v>366</v>
      </c>
      <c r="CCD21" s="146">
        <f t="shared" si="50"/>
        <v>366</v>
      </c>
      <c r="CCE21" s="146">
        <f t="shared" si="50"/>
        <v>366</v>
      </c>
      <c r="CCF21" s="146">
        <f t="shared" si="50"/>
        <v>366</v>
      </c>
      <c r="CCG21" s="146">
        <f t="shared" si="50"/>
        <v>366</v>
      </c>
      <c r="CCH21" s="146">
        <f t="shared" si="50"/>
        <v>366</v>
      </c>
      <c r="CCI21" s="146">
        <f t="shared" si="50"/>
        <v>366</v>
      </c>
      <c r="CCJ21" s="146">
        <f t="shared" si="50"/>
        <v>366</v>
      </c>
      <c r="CCK21" s="146">
        <f t="shared" si="50"/>
        <v>366</v>
      </c>
      <c r="CCL21" s="146">
        <f t="shared" si="50"/>
        <v>366</v>
      </c>
      <c r="CCM21" s="146">
        <f t="shared" si="50"/>
        <v>366</v>
      </c>
      <c r="CCN21" s="146">
        <f t="shared" si="50"/>
        <v>366</v>
      </c>
      <c r="CCO21" s="146">
        <f t="shared" si="50"/>
        <v>366</v>
      </c>
      <c r="CCP21" s="146">
        <f t="shared" si="50"/>
        <v>366</v>
      </c>
      <c r="CCQ21" s="146">
        <f t="shared" ref="CCQ21:CFB21" si="51" xml:space="preserve"> DATE(YEAR(CCQ20), MONTH(CCQ20) + 12, DAY(1) - 1)</f>
        <v>366</v>
      </c>
      <c r="CCR21" s="146">
        <f t="shared" si="51"/>
        <v>366</v>
      </c>
      <c r="CCS21" s="146">
        <f t="shared" si="51"/>
        <v>366</v>
      </c>
      <c r="CCT21" s="146">
        <f t="shared" si="51"/>
        <v>366</v>
      </c>
      <c r="CCU21" s="146">
        <f t="shared" si="51"/>
        <v>366</v>
      </c>
      <c r="CCV21" s="146">
        <f t="shared" si="51"/>
        <v>366</v>
      </c>
      <c r="CCW21" s="146">
        <f t="shared" si="51"/>
        <v>366</v>
      </c>
      <c r="CCX21" s="146">
        <f t="shared" si="51"/>
        <v>366</v>
      </c>
      <c r="CCY21" s="146">
        <f t="shared" si="51"/>
        <v>366</v>
      </c>
      <c r="CCZ21" s="146">
        <f t="shared" si="51"/>
        <v>366</v>
      </c>
      <c r="CDA21" s="146">
        <f t="shared" si="51"/>
        <v>366</v>
      </c>
      <c r="CDB21" s="146">
        <f t="shared" si="51"/>
        <v>366</v>
      </c>
      <c r="CDC21" s="146">
        <f t="shared" si="51"/>
        <v>366</v>
      </c>
      <c r="CDD21" s="146">
        <f t="shared" si="51"/>
        <v>366</v>
      </c>
      <c r="CDE21" s="146">
        <f t="shared" si="51"/>
        <v>366</v>
      </c>
      <c r="CDF21" s="146">
        <f t="shared" si="51"/>
        <v>366</v>
      </c>
      <c r="CDG21" s="146">
        <f t="shared" si="51"/>
        <v>366</v>
      </c>
      <c r="CDH21" s="146">
        <f t="shared" si="51"/>
        <v>366</v>
      </c>
      <c r="CDI21" s="146">
        <f t="shared" si="51"/>
        <v>366</v>
      </c>
      <c r="CDJ21" s="146">
        <f t="shared" si="51"/>
        <v>366</v>
      </c>
      <c r="CDK21" s="146">
        <f t="shared" si="51"/>
        <v>366</v>
      </c>
      <c r="CDL21" s="146">
        <f t="shared" si="51"/>
        <v>366</v>
      </c>
      <c r="CDM21" s="146">
        <f t="shared" si="51"/>
        <v>366</v>
      </c>
      <c r="CDN21" s="146">
        <f t="shared" si="51"/>
        <v>366</v>
      </c>
      <c r="CDO21" s="146">
        <f t="shared" si="51"/>
        <v>366</v>
      </c>
      <c r="CDP21" s="146">
        <f t="shared" si="51"/>
        <v>366</v>
      </c>
      <c r="CDQ21" s="146">
        <f t="shared" si="51"/>
        <v>366</v>
      </c>
      <c r="CDR21" s="146">
        <f t="shared" si="51"/>
        <v>366</v>
      </c>
      <c r="CDS21" s="146">
        <f t="shared" si="51"/>
        <v>366</v>
      </c>
      <c r="CDT21" s="146">
        <f t="shared" si="51"/>
        <v>366</v>
      </c>
      <c r="CDU21" s="146">
        <f t="shared" si="51"/>
        <v>366</v>
      </c>
      <c r="CDV21" s="146">
        <f t="shared" si="51"/>
        <v>366</v>
      </c>
      <c r="CDW21" s="146">
        <f t="shared" si="51"/>
        <v>366</v>
      </c>
      <c r="CDX21" s="146">
        <f t="shared" si="51"/>
        <v>366</v>
      </c>
      <c r="CDY21" s="146">
        <f t="shared" si="51"/>
        <v>366</v>
      </c>
      <c r="CDZ21" s="146">
        <f t="shared" si="51"/>
        <v>366</v>
      </c>
      <c r="CEA21" s="146">
        <f t="shared" si="51"/>
        <v>366</v>
      </c>
      <c r="CEB21" s="146">
        <f t="shared" si="51"/>
        <v>366</v>
      </c>
      <c r="CEC21" s="146">
        <f t="shared" si="51"/>
        <v>366</v>
      </c>
      <c r="CED21" s="146">
        <f t="shared" si="51"/>
        <v>366</v>
      </c>
      <c r="CEE21" s="146">
        <f t="shared" si="51"/>
        <v>366</v>
      </c>
      <c r="CEF21" s="146">
        <f t="shared" si="51"/>
        <v>366</v>
      </c>
      <c r="CEG21" s="146">
        <f t="shared" si="51"/>
        <v>366</v>
      </c>
      <c r="CEH21" s="146">
        <f t="shared" si="51"/>
        <v>366</v>
      </c>
      <c r="CEI21" s="146">
        <f t="shared" si="51"/>
        <v>366</v>
      </c>
      <c r="CEJ21" s="146">
        <f t="shared" si="51"/>
        <v>366</v>
      </c>
      <c r="CEK21" s="146">
        <f t="shared" si="51"/>
        <v>366</v>
      </c>
      <c r="CEL21" s="146">
        <f t="shared" si="51"/>
        <v>366</v>
      </c>
      <c r="CEM21" s="146">
        <f t="shared" si="51"/>
        <v>366</v>
      </c>
      <c r="CEN21" s="146">
        <f t="shared" si="51"/>
        <v>366</v>
      </c>
      <c r="CEO21" s="146">
        <f t="shared" si="51"/>
        <v>366</v>
      </c>
      <c r="CEP21" s="146">
        <f t="shared" si="51"/>
        <v>366</v>
      </c>
      <c r="CEQ21" s="146">
        <f t="shared" si="51"/>
        <v>366</v>
      </c>
      <c r="CER21" s="146">
        <f t="shared" si="51"/>
        <v>366</v>
      </c>
      <c r="CES21" s="146">
        <f t="shared" si="51"/>
        <v>366</v>
      </c>
      <c r="CET21" s="146">
        <f t="shared" si="51"/>
        <v>366</v>
      </c>
      <c r="CEU21" s="146">
        <f t="shared" si="51"/>
        <v>366</v>
      </c>
      <c r="CEV21" s="146">
        <f t="shared" si="51"/>
        <v>366</v>
      </c>
      <c r="CEW21" s="146">
        <f t="shared" si="51"/>
        <v>366</v>
      </c>
      <c r="CEX21" s="146">
        <f t="shared" si="51"/>
        <v>366</v>
      </c>
      <c r="CEY21" s="146">
        <f t="shared" si="51"/>
        <v>366</v>
      </c>
      <c r="CEZ21" s="146">
        <f t="shared" si="51"/>
        <v>366</v>
      </c>
      <c r="CFA21" s="146">
        <f t="shared" si="51"/>
        <v>366</v>
      </c>
      <c r="CFB21" s="146">
        <f t="shared" si="51"/>
        <v>366</v>
      </c>
      <c r="CFC21" s="146">
        <f t="shared" ref="CFC21:CHN21" si="52" xml:space="preserve"> DATE(YEAR(CFC20), MONTH(CFC20) + 12, DAY(1) - 1)</f>
        <v>366</v>
      </c>
      <c r="CFD21" s="146">
        <f t="shared" si="52"/>
        <v>366</v>
      </c>
      <c r="CFE21" s="146">
        <f t="shared" si="52"/>
        <v>366</v>
      </c>
      <c r="CFF21" s="146">
        <f t="shared" si="52"/>
        <v>366</v>
      </c>
      <c r="CFG21" s="146">
        <f t="shared" si="52"/>
        <v>366</v>
      </c>
      <c r="CFH21" s="146">
        <f t="shared" si="52"/>
        <v>366</v>
      </c>
      <c r="CFI21" s="146">
        <f t="shared" si="52"/>
        <v>366</v>
      </c>
      <c r="CFJ21" s="146">
        <f t="shared" si="52"/>
        <v>366</v>
      </c>
      <c r="CFK21" s="146">
        <f t="shared" si="52"/>
        <v>366</v>
      </c>
      <c r="CFL21" s="146">
        <f t="shared" si="52"/>
        <v>366</v>
      </c>
      <c r="CFM21" s="146">
        <f t="shared" si="52"/>
        <v>366</v>
      </c>
      <c r="CFN21" s="146">
        <f t="shared" si="52"/>
        <v>366</v>
      </c>
      <c r="CFO21" s="146">
        <f t="shared" si="52"/>
        <v>366</v>
      </c>
      <c r="CFP21" s="146">
        <f t="shared" si="52"/>
        <v>366</v>
      </c>
      <c r="CFQ21" s="146">
        <f t="shared" si="52"/>
        <v>366</v>
      </c>
      <c r="CFR21" s="146">
        <f t="shared" si="52"/>
        <v>366</v>
      </c>
      <c r="CFS21" s="146">
        <f t="shared" si="52"/>
        <v>366</v>
      </c>
      <c r="CFT21" s="146">
        <f t="shared" si="52"/>
        <v>366</v>
      </c>
      <c r="CFU21" s="146">
        <f t="shared" si="52"/>
        <v>366</v>
      </c>
      <c r="CFV21" s="146">
        <f t="shared" si="52"/>
        <v>366</v>
      </c>
      <c r="CFW21" s="146">
        <f t="shared" si="52"/>
        <v>366</v>
      </c>
      <c r="CFX21" s="146">
        <f t="shared" si="52"/>
        <v>366</v>
      </c>
      <c r="CFY21" s="146">
        <f t="shared" si="52"/>
        <v>366</v>
      </c>
      <c r="CFZ21" s="146">
        <f t="shared" si="52"/>
        <v>366</v>
      </c>
      <c r="CGA21" s="146">
        <f t="shared" si="52"/>
        <v>366</v>
      </c>
      <c r="CGB21" s="146">
        <f t="shared" si="52"/>
        <v>366</v>
      </c>
      <c r="CGC21" s="146">
        <f t="shared" si="52"/>
        <v>366</v>
      </c>
      <c r="CGD21" s="146">
        <f t="shared" si="52"/>
        <v>366</v>
      </c>
      <c r="CGE21" s="146">
        <f t="shared" si="52"/>
        <v>366</v>
      </c>
      <c r="CGF21" s="146">
        <f t="shared" si="52"/>
        <v>366</v>
      </c>
      <c r="CGG21" s="146">
        <f t="shared" si="52"/>
        <v>366</v>
      </c>
      <c r="CGH21" s="146">
        <f t="shared" si="52"/>
        <v>366</v>
      </c>
      <c r="CGI21" s="146">
        <f t="shared" si="52"/>
        <v>366</v>
      </c>
      <c r="CGJ21" s="146">
        <f t="shared" si="52"/>
        <v>366</v>
      </c>
      <c r="CGK21" s="146">
        <f t="shared" si="52"/>
        <v>366</v>
      </c>
      <c r="CGL21" s="146">
        <f t="shared" si="52"/>
        <v>366</v>
      </c>
      <c r="CGM21" s="146">
        <f t="shared" si="52"/>
        <v>366</v>
      </c>
      <c r="CGN21" s="146">
        <f t="shared" si="52"/>
        <v>366</v>
      </c>
      <c r="CGO21" s="146">
        <f t="shared" si="52"/>
        <v>366</v>
      </c>
      <c r="CGP21" s="146">
        <f t="shared" si="52"/>
        <v>366</v>
      </c>
      <c r="CGQ21" s="146">
        <f t="shared" si="52"/>
        <v>366</v>
      </c>
      <c r="CGR21" s="146">
        <f t="shared" si="52"/>
        <v>366</v>
      </c>
      <c r="CGS21" s="146">
        <f t="shared" si="52"/>
        <v>366</v>
      </c>
      <c r="CGT21" s="146">
        <f t="shared" si="52"/>
        <v>366</v>
      </c>
      <c r="CGU21" s="146">
        <f t="shared" si="52"/>
        <v>366</v>
      </c>
      <c r="CGV21" s="146">
        <f t="shared" si="52"/>
        <v>366</v>
      </c>
      <c r="CGW21" s="146">
        <f t="shared" si="52"/>
        <v>366</v>
      </c>
      <c r="CGX21" s="146">
        <f t="shared" si="52"/>
        <v>366</v>
      </c>
      <c r="CGY21" s="146">
        <f t="shared" si="52"/>
        <v>366</v>
      </c>
      <c r="CGZ21" s="146">
        <f t="shared" si="52"/>
        <v>366</v>
      </c>
      <c r="CHA21" s="146">
        <f t="shared" si="52"/>
        <v>366</v>
      </c>
      <c r="CHB21" s="146">
        <f t="shared" si="52"/>
        <v>366</v>
      </c>
      <c r="CHC21" s="146">
        <f t="shared" si="52"/>
        <v>366</v>
      </c>
      <c r="CHD21" s="146">
        <f t="shared" si="52"/>
        <v>366</v>
      </c>
      <c r="CHE21" s="146">
        <f t="shared" si="52"/>
        <v>366</v>
      </c>
      <c r="CHF21" s="146">
        <f t="shared" si="52"/>
        <v>366</v>
      </c>
      <c r="CHG21" s="146">
        <f t="shared" si="52"/>
        <v>366</v>
      </c>
      <c r="CHH21" s="146">
        <f t="shared" si="52"/>
        <v>366</v>
      </c>
      <c r="CHI21" s="146">
        <f t="shared" si="52"/>
        <v>366</v>
      </c>
      <c r="CHJ21" s="146">
        <f t="shared" si="52"/>
        <v>366</v>
      </c>
      <c r="CHK21" s="146">
        <f t="shared" si="52"/>
        <v>366</v>
      </c>
      <c r="CHL21" s="146">
        <f t="shared" si="52"/>
        <v>366</v>
      </c>
      <c r="CHM21" s="146">
        <f t="shared" si="52"/>
        <v>366</v>
      </c>
      <c r="CHN21" s="146">
        <f t="shared" si="52"/>
        <v>366</v>
      </c>
      <c r="CHO21" s="146">
        <f t="shared" ref="CHO21:CJZ21" si="53" xml:space="preserve"> DATE(YEAR(CHO20), MONTH(CHO20) + 12, DAY(1) - 1)</f>
        <v>366</v>
      </c>
      <c r="CHP21" s="146">
        <f t="shared" si="53"/>
        <v>366</v>
      </c>
      <c r="CHQ21" s="146">
        <f t="shared" si="53"/>
        <v>366</v>
      </c>
      <c r="CHR21" s="146">
        <f t="shared" si="53"/>
        <v>366</v>
      </c>
      <c r="CHS21" s="146">
        <f t="shared" si="53"/>
        <v>366</v>
      </c>
      <c r="CHT21" s="146">
        <f t="shared" si="53"/>
        <v>366</v>
      </c>
      <c r="CHU21" s="146">
        <f t="shared" si="53"/>
        <v>366</v>
      </c>
      <c r="CHV21" s="146">
        <f t="shared" si="53"/>
        <v>366</v>
      </c>
      <c r="CHW21" s="146">
        <f t="shared" si="53"/>
        <v>366</v>
      </c>
      <c r="CHX21" s="146">
        <f t="shared" si="53"/>
        <v>366</v>
      </c>
      <c r="CHY21" s="146">
        <f t="shared" si="53"/>
        <v>366</v>
      </c>
      <c r="CHZ21" s="146">
        <f t="shared" si="53"/>
        <v>366</v>
      </c>
      <c r="CIA21" s="146">
        <f t="shared" si="53"/>
        <v>366</v>
      </c>
      <c r="CIB21" s="146">
        <f t="shared" si="53"/>
        <v>366</v>
      </c>
      <c r="CIC21" s="146">
        <f t="shared" si="53"/>
        <v>366</v>
      </c>
      <c r="CID21" s="146">
        <f t="shared" si="53"/>
        <v>366</v>
      </c>
      <c r="CIE21" s="146">
        <f t="shared" si="53"/>
        <v>366</v>
      </c>
      <c r="CIF21" s="146">
        <f t="shared" si="53"/>
        <v>366</v>
      </c>
      <c r="CIG21" s="146">
        <f t="shared" si="53"/>
        <v>366</v>
      </c>
      <c r="CIH21" s="146">
        <f t="shared" si="53"/>
        <v>366</v>
      </c>
      <c r="CII21" s="146">
        <f t="shared" si="53"/>
        <v>366</v>
      </c>
      <c r="CIJ21" s="146">
        <f t="shared" si="53"/>
        <v>366</v>
      </c>
      <c r="CIK21" s="146">
        <f t="shared" si="53"/>
        <v>366</v>
      </c>
      <c r="CIL21" s="146">
        <f t="shared" si="53"/>
        <v>366</v>
      </c>
      <c r="CIM21" s="146">
        <f t="shared" si="53"/>
        <v>366</v>
      </c>
      <c r="CIN21" s="146">
        <f t="shared" si="53"/>
        <v>366</v>
      </c>
      <c r="CIO21" s="146">
        <f t="shared" si="53"/>
        <v>366</v>
      </c>
      <c r="CIP21" s="146">
        <f t="shared" si="53"/>
        <v>366</v>
      </c>
      <c r="CIQ21" s="146">
        <f t="shared" si="53"/>
        <v>366</v>
      </c>
      <c r="CIR21" s="146">
        <f t="shared" si="53"/>
        <v>366</v>
      </c>
      <c r="CIS21" s="146">
        <f t="shared" si="53"/>
        <v>366</v>
      </c>
      <c r="CIT21" s="146">
        <f t="shared" si="53"/>
        <v>366</v>
      </c>
      <c r="CIU21" s="146">
        <f t="shared" si="53"/>
        <v>366</v>
      </c>
      <c r="CIV21" s="146">
        <f t="shared" si="53"/>
        <v>366</v>
      </c>
      <c r="CIW21" s="146">
        <f t="shared" si="53"/>
        <v>366</v>
      </c>
      <c r="CIX21" s="146">
        <f t="shared" si="53"/>
        <v>366</v>
      </c>
      <c r="CIY21" s="146">
        <f t="shared" si="53"/>
        <v>366</v>
      </c>
      <c r="CIZ21" s="146">
        <f t="shared" si="53"/>
        <v>366</v>
      </c>
      <c r="CJA21" s="146">
        <f t="shared" si="53"/>
        <v>366</v>
      </c>
      <c r="CJB21" s="146">
        <f t="shared" si="53"/>
        <v>366</v>
      </c>
      <c r="CJC21" s="146">
        <f t="shared" si="53"/>
        <v>366</v>
      </c>
      <c r="CJD21" s="146">
        <f t="shared" si="53"/>
        <v>366</v>
      </c>
      <c r="CJE21" s="146">
        <f t="shared" si="53"/>
        <v>366</v>
      </c>
      <c r="CJF21" s="146">
        <f t="shared" si="53"/>
        <v>366</v>
      </c>
      <c r="CJG21" s="146">
        <f t="shared" si="53"/>
        <v>366</v>
      </c>
      <c r="CJH21" s="146">
        <f t="shared" si="53"/>
        <v>366</v>
      </c>
      <c r="CJI21" s="146">
        <f t="shared" si="53"/>
        <v>366</v>
      </c>
      <c r="CJJ21" s="146">
        <f t="shared" si="53"/>
        <v>366</v>
      </c>
      <c r="CJK21" s="146">
        <f t="shared" si="53"/>
        <v>366</v>
      </c>
      <c r="CJL21" s="146">
        <f t="shared" si="53"/>
        <v>366</v>
      </c>
      <c r="CJM21" s="146">
        <f t="shared" si="53"/>
        <v>366</v>
      </c>
      <c r="CJN21" s="146">
        <f t="shared" si="53"/>
        <v>366</v>
      </c>
      <c r="CJO21" s="146">
        <f t="shared" si="53"/>
        <v>366</v>
      </c>
      <c r="CJP21" s="146">
        <f t="shared" si="53"/>
        <v>366</v>
      </c>
      <c r="CJQ21" s="146">
        <f t="shared" si="53"/>
        <v>366</v>
      </c>
      <c r="CJR21" s="146">
        <f t="shared" si="53"/>
        <v>366</v>
      </c>
      <c r="CJS21" s="146">
        <f t="shared" si="53"/>
        <v>366</v>
      </c>
      <c r="CJT21" s="146">
        <f t="shared" si="53"/>
        <v>366</v>
      </c>
      <c r="CJU21" s="146">
        <f t="shared" si="53"/>
        <v>366</v>
      </c>
      <c r="CJV21" s="146">
        <f t="shared" si="53"/>
        <v>366</v>
      </c>
      <c r="CJW21" s="146">
        <f t="shared" si="53"/>
        <v>366</v>
      </c>
      <c r="CJX21" s="146">
        <f t="shared" si="53"/>
        <v>366</v>
      </c>
      <c r="CJY21" s="146">
        <f t="shared" si="53"/>
        <v>366</v>
      </c>
      <c r="CJZ21" s="146">
        <f t="shared" si="53"/>
        <v>366</v>
      </c>
      <c r="CKA21" s="146">
        <f t="shared" ref="CKA21:CML21" si="54" xml:space="preserve"> DATE(YEAR(CKA20), MONTH(CKA20) + 12, DAY(1) - 1)</f>
        <v>366</v>
      </c>
      <c r="CKB21" s="146">
        <f t="shared" si="54"/>
        <v>366</v>
      </c>
      <c r="CKC21" s="146">
        <f t="shared" si="54"/>
        <v>366</v>
      </c>
      <c r="CKD21" s="146">
        <f t="shared" si="54"/>
        <v>366</v>
      </c>
      <c r="CKE21" s="146">
        <f t="shared" si="54"/>
        <v>366</v>
      </c>
      <c r="CKF21" s="146">
        <f t="shared" si="54"/>
        <v>366</v>
      </c>
      <c r="CKG21" s="146">
        <f t="shared" si="54"/>
        <v>366</v>
      </c>
      <c r="CKH21" s="146">
        <f t="shared" si="54"/>
        <v>366</v>
      </c>
      <c r="CKI21" s="146">
        <f t="shared" si="54"/>
        <v>366</v>
      </c>
      <c r="CKJ21" s="146">
        <f t="shared" si="54"/>
        <v>366</v>
      </c>
      <c r="CKK21" s="146">
        <f t="shared" si="54"/>
        <v>366</v>
      </c>
      <c r="CKL21" s="146">
        <f t="shared" si="54"/>
        <v>366</v>
      </c>
      <c r="CKM21" s="146">
        <f t="shared" si="54"/>
        <v>366</v>
      </c>
      <c r="CKN21" s="146">
        <f t="shared" si="54"/>
        <v>366</v>
      </c>
      <c r="CKO21" s="146">
        <f t="shared" si="54"/>
        <v>366</v>
      </c>
      <c r="CKP21" s="146">
        <f t="shared" si="54"/>
        <v>366</v>
      </c>
      <c r="CKQ21" s="146">
        <f t="shared" si="54"/>
        <v>366</v>
      </c>
      <c r="CKR21" s="146">
        <f t="shared" si="54"/>
        <v>366</v>
      </c>
      <c r="CKS21" s="146">
        <f t="shared" si="54"/>
        <v>366</v>
      </c>
      <c r="CKT21" s="146">
        <f t="shared" si="54"/>
        <v>366</v>
      </c>
      <c r="CKU21" s="146">
        <f t="shared" si="54"/>
        <v>366</v>
      </c>
      <c r="CKV21" s="146">
        <f t="shared" si="54"/>
        <v>366</v>
      </c>
      <c r="CKW21" s="146">
        <f t="shared" si="54"/>
        <v>366</v>
      </c>
      <c r="CKX21" s="146">
        <f t="shared" si="54"/>
        <v>366</v>
      </c>
      <c r="CKY21" s="146">
        <f t="shared" si="54"/>
        <v>366</v>
      </c>
      <c r="CKZ21" s="146">
        <f t="shared" si="54"/>
        <v>366</v>
      </c>
      <c r="CLA21" s="146">
        <f t="shared" si="54"/>
        <v>366</v>
      </c>
      <c r="CLB21" s="146">
        <f t="shared" si="54"/>
        <v>366</v>
      </c>
      <c r="CLC21" s="146">
        <f t="shared" si="54"/>
        <v>366</v>
      </c>
      <c r="CLD21" s="146">
        <f t="shared" si="54"/>
        <v>366</v>
      </c>
      <c r="CLE21" s="146">
        <f t="shared" si="54"/>
        <v>366</v>
      </c>
      <c r="CLF21" s="146">
        <f t="shared" si="54"/>
        <v>366</v>
      </c>
      <c r="CLG21" s="146">
        <f t="shared" si="54"/>
        <v>366</v>
      </c>
      <c r="CLH21" s="146">
        <f t="shared" si="54"/>
        <v>366</v>
      </c>
      <c r="CLI21" s="146">
        <f t="shared" si="54"/>
        <v>366</v>
      </c>
      <c r="CLJ21" s="146">
        <f t="shared" si="54"/>
        <v>366</v>
      </c>
      <c r="CLK21" s="146">
        <f t="shared" si="54"/>
        <v>366</v>
      </c>
      <c r="CLL21" s="146">
        <f t="shared" si="54"/>
        <v>366</v>
      </c>
      <c r="CLM21" s="146">
        <f t="shared" si="54"/>
        <v>366</v>
      </c>
      <c r="CLN21" s="146">
        <f t="shared" si="54"/>
        <v>366</v>
      </c>
      <c r="CLO21" s="146">
        <f t="shared" si="54"/>
        <v>366</v>
      </c>
      <c r="CLP21" s="146">
        <f t="shared" si="54"/>
        <v>366</v>
      </c>
      <c r="CLQ21" s="146">
        <f t="shared" si="54"/>
        <v>366</v>
      </c>
      <c r="CLR21" s="146">
        <f t="shared" si="54"/>
        <v>366</v>
      </c>
      <c r="CLS21" s="146">
        <f t="shared" si="54"/>
        <v>366</v>
      </c>
      <c r="CLT21" s="146">
        <f t="shared" si="54"/>
        <v>366</v>
      </c>
      <c r="CLU21" s="146">
        <f t="shared" si="54"/>
        <v>366</v>
      </c>
      <c r="CLV21" s="146">
        <f t="shared" si="54"/>
        <v>366</v>
      </c>
      <c r="CLW21" s="146">
        <f t="shared" si="54"/>
        <v>366</v>
      </c>
      <c r="CLX21" s="146">
        <f t="shared" si="54"/>
        <v>366</v>
      </c>
      <c r="CLY21" s="146">
        <f t="shared" si="54"/>
        <v>366</v>
      </c>
      <c r="CLZ21" s="146">
        <f t="shared" si="54"/>
        <v>366</v>
      </c>
      <c r="CMA21" s="146">
        <f t="shared" si="54"/>
        <v>366</v>
      </c>
      <c r="CMB21" s="146">
        <f t="shared" si="54"/>
        <v>366</v>
      </c>
      <c r="CMC21" s="146">
        <f t="shared" si="54"/>
        <v>366</v>
      </c>
      <c r="CMD21" s="146">
        <f t="shared" si="54"/>
        <v>366</v>
      </c>
      <c r="CME21" s="146">
        <f t="shared" si="54"/>
        <v>366</v>
      </c>
      <c r="CMF21" s="146">
        <f t="shared" si="54"/>
        <v>366</v>
      </c>
      <c r="CMG21" s="146">
        <f t="shared" si="54"/>
        <v>366</v>
      </c>
      <c r="CMH21" s="146">
        <f t="shared" si="54"/>
        <v>366</v>
      </c>
      <c r="CMI21" s="146">
        <f t="shared" si="54"/>
        <v>366</v>
      </c>
      <c r="CMJ21" s="146">
        <f t="shared" si="54"/>
        <v>366</v>
      </c>
      <c r="CMK21" s="146">
        <f t="shared" si="54"/>
        <v>366</v>
      </c>
      <c r="CML21" s="146">
        <f t="shared" si="54"/>
        <v>366</v>
      </c>
      <c r="CMM21" s="146">
        <f t="shared" ref="CMM21:COX21" si="55" xml:space="preserve"> DATE(YEAR(CMM20), MONTH(CMM20) + 12, DAY(1) - 1)</f>
        <v>366</v>
      </c>
      <c r="CMN21" s="146">
        <f t="shared" si="55"/>
        <v>366</v>
      </c>
      <c r="CMO21" s="146">
        <f t="shared" si="55"/>
        <v>366</v>
      </c>
      <c r="CMP21" s="146">
        <f t="shared" si="55"/>
        <v>366</v>
      </c>
      <c r="CMQ21" s="146">
        <f t="shared" si="55"/>
        <v>366</v>
      </c>
      <c r="CMR21" s="146">
        <f t="shared" si="55"/>
        <v>366</v>
      </c>
      <c r="CMS21" s="146">
        <f t="shared" si="55"/>
        <v>366</v>
      </c>
      <c r="CMT21" s="146">
        <f t="shared" si="55"/>
        <v>366</v>
      </c>
      <c r="CMU21" s="146">
        <f t="shared" si="55"/>
        <v>366</v>
      </c>
      <c r="CMV21" s="146">
        <f t="shared" si="55"/>
        <v>366</v>
      </c>
      <c r="CMW21" s="146">
        <f t="shared" si="55"/>
        <v>366</v>
      </c>
      <c r="CMX21" s="146">
        <f t="shared" si="55"/>
        <v>366</v>
      </c>
      <c r="CMY21" s="146">
        <f t="shared" si="55"/>
        <v>366</v>
      </c>
      <c r="CMZ21" s="146">
        <f t="shared" si="55"/>
        <v>366</v>
      </c>
      <c r="CNA21" s="146">
        <f t="shared" si="55"/>
        <v>366</v>
      </c>
      <c r="CNB21" s="146">
        <f t="shared" si="55"/>
        <v>366</v>
      </c>
      <c r="CNC21" s="146">
        <f t="shared" si="55"/>
        <v>366</v>
      </c>
      <c r="CND21" s="146">
        <f t="shared" si="55"/>
        <v>366</v>
      </c>
      <c r="CNE21" s="146">
        <f t="shared" si="55"/>
        <v>366</v>
      </c>
      <c r="CNF21" s="146">
        <f t="shared" si="55"/>
        <v>366</v>
      </c>
      <c r="CNG21" s="146">
        <f t="shared" si="55"/>
        <v>366</v>
      </c>
      <c r="CNH21" s="146">
        <f t="shared" si="55"/>
        <v>366</v>
      </c>
      <c r="CNI21" s="146">
        <f t="shared" si="55"/>
        <v>366</v>
      </c>
      <c r="CNJ21" s="146">
        <f t="shared" si="55"/>
        <v>366</v>
      </c>
      <c r="CNK21" s="146">
        <f t="shared" si="55"/>
        <v>366</v>
      </c>
      <c r="CNL21" s="146">
        <f t="shared" si="55"/>
        <v>366</v>
      </c>
      <c r="CNM21" s="146">
        <f t="shared" si="55"/>
        <v>366</v>
      </c>
      <c r="CNN21" s="146">
        <f t="shared" si="55"/>
        <v>366</v>
      </c>
      <c r="CNO21" s="146">
        <f t="shared" si="55"/>
        <v>366</v>
      </c>
      <c r="CNP21" s="146">
        <f t="shared" si="55"/>
        <v>366</v>
      </c>
      <c r="CNQ21" s="146">
        <f t="shared" si="55"/>
        <v>366</v>
      </c>
      <c r="CNR21" s="146">
        <f t="shared" si="55"/>
        <v>366</v>
      </c>
      <c r="CNS21" s="146">
        <f t="shared" si="55"/>
        <v>366</v>
      </c>
      <c r="CNT21" s="146">
        <f t="shared" si="55"/>
        <v>366</v>
      </c>
      <c r="CNU21" s="146">
        <f t="shared" si="55"/>
        <v>366</v>
      </c>
      <c r="CNV21" s="146">
        <f t="shared" si="55"/>
        <v>366</v>
      </c>
      <c r="CNW21" s="146">
        <f t="shared" si="55"/>
        <v>366</v>
      </c>
      <c r="CNX21" s="146">
        <f t="shared" si="55"/>
        <v>366</v>
      </c>
      <c r="CNY21" s="146">
        <f t="shared" si="55"/>
        <v>366</v>
      </c>
      <c r="CNZ21" s="146">
        <f t="shared" si="55"/>
        <v>366</v>
      </c>
      <c r="COA21" s="146">
        <f t="shared" si="55"/>
        <v>366</v>
      </c>
      <c r="COB21" s="146">
        <f t="shared" si="55"/>
        <v>366</v>
      </c>
      <c r="COC21" s="146">
        <f t="shared" si="55"/>
        <v>366</v>
      </c>
      <c r="COD21" s="146">
        <f t="shared" si="55"/>
        <v>366</v>
      </c>
      <c r="COE21" s="146">
        <f t="shared" si="55"/>
        <v>366</v>
      </c>
      <c r="COF21" s="146">
        <f t="shared" si="55"/>
        <v>366</v>
      </c>
      <c r="COG21" s="146">
        <f t="shared" si="55"/>
        <v>366</v>
      </c>
      <c r="COH21" s="146">
        <f t="shared" si="55"/>
        <v>366</v>
      </c>
      <c r="COI21" s="146">
        <f t="shared" si="55"/>
        <v>366</v>
      </c>
      <c r="COJ21" s="146">
        <f t="shared" si="55"/>
        <v>366</v>
      </c>
      <c r="COK21" s="146">
        <f t="shared" si="55"/>
        <v>366</v>
      </c>
      <c r="COL21" s="146">
        <f t="shared" si="55"/>
        <v>366</v>
      </c>
      <c r="COM21" s="146">
        <f t="shared" si="55"/>
        <v>366</v>
      </c>
      <c r="CON21" s="146">
        <f t="shared" si="55"/>
        <v>366</v>
      </c>
      <c r="COO21" s="146">
        <f t="shared" si="55"/>
        <v>366</v>
      </c>
      <c r="COP21" s="146">
        <f t="shared" si="55"/>
        <v>366</v>
      </c>
      <c r="COQ21" s="146">
        <f t="shared" si="55"/>
        <v>366</v>
      </c>
      <c r="COR21" s="146">
        <f t="shared" si="55"/>
        <v>366</v>
      </c>
      <c r="COS21" s="146">
        <f t="shared" si="55"/>
        <v>366</v>
      </c>
      <c r="COT21" s="146">
        <f t="shared" si="55"/>
        <v>366</v>
      </c>
      <c r="COU21" s="146">
        <f t="shared" si="55"/>
        <v>366</v>
      </c>
      <c r="COV21" s="146">
        <f t="shared" si="55"/>
        <v>366</v>
      </c>
      <c r="COW21" s="146">
        <f t="shared" si="55"/>
        <v>366</v>
      </c>
      <c r="COX21" s="146">
        <f t="shared" si="55"/>
        <v>366</v>
      </c>
      <c r="COY21" s="146">
        <f t="shared" ref="COY21:CRJ21" si="56" xml:space="preserve"> DATE(YEAR(COY20), MONTH(COY20) + 12, DAY(1) - 1)</f>
        <v>366</v>
      </c>
      <c r="COZ21" s="146">
        <f t="shared" si="56"/>
        <v>366</v>
      </c>
      <c r="CPA21" s="146">
        <f t="shared" si="56"/>
        <v>366</v>
      </c>
      <c r="CPB21" s="146">
        <f t="shared" si="56"/>
        <v>366</v>
      </c>
      <c r="CPC21" s="146">
        <f t="shared" si="56"/>
        <v>366</v>
      </c>
      <c r="CPD21" s="146">
        <f t="shared" si="56"/>
        <v>366</v>
      </c>
      <c r="CPE21" s="146">
        <f t="shared" si="56"/>
        <v>366</v>
      </c>
      <c r="CPF21" s="146">
        <f t="shared" si="56"/>
        <v>366</v>
      </c>
      <c r="CPG21" s="146">
        <f t="shared" si="56"/>
        <v>366</v>
      </c>
      <c r="CPH21" s="146">
        <f t="shared" si="56"/>
        <v>366</v>
      </c>
      <c r="CPI21" s="146">
        <f t="shared" si="56"/>
        <v>366</v>
      </c>
      <c r="CPJ21" s="146">
        <f t="shared" si="56"/>
        <v>366</v>
      </c>
      <c r="CPK21" s="146">
        <f t="shared" si="56"/>
        <v>366</v>
      </c>
      <c r="CPL21" s="146">
        <f t="shared" si="56"/>
        <v>366</v>
      </c>
      <c r="CPM21" s="146">
        <f t="shared" si="56"/>
        <v>366</v>
      </c>
      <c r="CPN21" s="146">
        <f t="shared" si="56"/>
        <v>366</v>
      </c>
      <c r="CPO21" s="146">
        <f t="shared" si="56"/>
        <v>366</v>
      </c>
      <c r="CPP21" s="146">
        <f t="shared" si="56"/>
        <v>366</v>
      </c>
      <c r="CPQ21" s="146">
        <f t="shared" si="56"/>
        <v>366</v>
      </c>
      <c r="CPR21" s="146">
        <f t="shared" si="56"/>
        <v>366</v>
      </c>
      <c r="CPS21" s="146">
        <f t="shared" si="56"/>
        <v>366</v>
      </c>
      <c r="CPT21" s="146">
        <f t="shared" si="56"/>
        <v>366</v>
      </c>
      <c r="CPU21" s="146">
        <f t="shared" si="56"/>
        <v>366</v>
      </c>
      <c r="CPV21" s="146">
        <f t="shared" si="56"/>
        <v>366</v>
      </c>
      <c r="CPW21" s="146">
        <f t="shared" si="56"/>
        <v>366</v>
      </c>
      <c r="CPX21" s="146">
        <f t="shared" si="56"/>
        <v>366</v>
      </c>
      <c r="CPY21" s="146">
        <f t="shared" si="56"/>
        <v>366</v>
      </c>
      <c r="CPZ21" s="146">
        <f t="shared" si="56"/>
        <v>366</v>
      </c>
      <c r="CQA21" s="146">
        <f t="shared" si="56"/>
        <v>366</v>
      </c>
      <c r="CQB21" s="146">
        <f t="shared" si="56"/>
        <v>366</v>
      </c>
      <c r="CQC21" s="146">
        <f t="shared" si="56"/>
        <v>366</v>
      </c>
      <c r="CQD21" s="146">
        <f t="shared" si="56"/>
        <v>366</v>
      </c>
      <c r="CQE21" s="146">
        <f t="shared" si="56"/>
        <v>366</v>
      </c>
      <c r="CQF21" s="146">
        <f t="shared" si="56"/>
        <v>366</v>
      </c>
      <c r="CQG21" s="146">
        <f t="shared" si="56"/>
        <v>366</v>
      </c>
      <c r="CQH21" s="146">
        <f t="shared" si="56"/>
        <v>366</v>
      </c>
      <c r="CQI21" s="146">
        <f t="shared" si="56"/>
        <v>366</v>
      </c>
      <c r="CQJ21" s="146">
        <f t="shared" si="56"/>
        <v>366</v>
      </c>
      <c r="CQK21" s="146">
        <f t="shared" si="56"/>
        <v>366</v>
      </c>
      <c r="CQL21" s="146">
        <f t="shared" si="56"/>
        <v>366</v>
      </c>
      <c r="CQM21" s="146">
        <f t="shared" si="56"/>
        <v>366</v>
      </c>
      <c r="CQN21" s="146">
        <f t="shared" si="56"/>
        <v>366</v>
      </c>
      <c r="CQO21" s="146">
        <f t="shared" si="56"/>
        <v>366</v>
      </c>
      <c r="CQP21" s="146">
        <f t="shared" si="56"/>
        <v>366</v>
      </c>
      <c r="CQQ21" s="146">
        <f t="shared" si="56"/>
        <v>366</v>
      </c>
      <c r="CQR21" s="146">
        <f t="shared" si="56"/>
        <v>366</v>
      </c>
      <c r="CQS21" s="146">
        <f t="shared" si="56"/>
        <v>366</v>
      </c>
      <c r="CQT21" s="146">
        <f t="shared" si="56"/>
        <v>366</v>
      </c>
      <c r="CQU21" s="146">
        <f t="shared" si="56"/>
        <v>366</v>
      </c>
      <c r="CQV21" s="146">
        <f t="shared" si="56"/>
        <v>366</v>
      </c>
      <c r="CQW21" s="146">
        <f t="shared" si="56"/>
        <v>366</v>
      </c>
      <c r="CQX21" s="146">
        <f t="shared" si="56"/>
        <v>366</v>
      </c>
      <c r="CQY21" s="146">
        <f t="shared" si="56"/>
        <v>366</v>
      </c>
      <c r="CQZ21" s="146">
        <f t="shared" si="56"/>
        <v>366</v>
      </c>
      <c r="CRA21" s="146">
        <f t="shared" si="56"/>
        <v>366</v>
      </c>
      <c r="CRB21" s="146">
        <f t="shared" si="56"/>
        <v>366</v>
      </c>
      <c r="CRC21" s="146">
        <f t="shared" si="56"/>
        <v>366</v>
      </c>
      <c r="CRD21" s="146">
        <f t="shared" si="56"/>
        <v>366</v>
      </c>
      <c r="CRE21" s="146">
        <f t="shared" si="56"/>
        <v>366</v>
      </c>
      <c r="CRF21" s="146">
        <f t="shared" si="56"/>
        <v>366</v>
      </c>
      <c r="CRG21" s="146">
        <f t="shared" si="56"/>
        <v>366</v>
      </c>
      <c r="CRH21" s="146">
        <f t="shared" si="56"/>
        <v>366</v>
      </c>
      <c r="CRI21" s="146">
        <f t="shared" si="56"/>
        <v>366</v>
      </c>
      <c r="CRJ21" s="146">
        <f t="shared" si="56"/>
        <v>366</v>
      </c>
      <c r="CRK21" s="146">
        <f t="shared" ref="CRK21:CTV21" si="57" xml:space="preserve"> DATE(YEAR(CRK20), MONTH(CRK20) + 12, DAY(1) - 1)</f>
        <v>366</v>
      </c>
      <c r="CRL21" s="146">
        <f t="shared" si="57"/>
        <v>366</v>
      </c>
      <c r="CRM21" s="146">
        <f t="shared" si="57"/>
        <v>366</v>
      </c>
      <c r="CRN21" s="146">
        <f t="shared" si="57"/>
        <v>366</v>
      </c>
      <c r="CRO21" s="146">
        <f t="shared" si="57"/>
        <v>366</v>
      </c>
      <c r="CRP21" s="146">
        <f t="shared" si="57"/>
        <v>366</v>
      </c>
      <c r="CRQ21" s="146">
        <f t="shared" si="57"/>
        <v>366</v>
      </c>
      <c r="CRR21" s="146">
        <f t="shared" si="57"/>
        <v>366</v>
      </c>
      <c r="CRS21" s="146">
        <f t="shared" si="57"/>
        <v>366</v>
      </c>
      <c r="CRT21" s="146">
        <f t="shared" si="57"/>
        <v>366</v>
      </c>
      <c r="CRU21" s="146">
        <f t="shared" si="57"/>
        <v>366</v>
      </c>
      <c r="CRV21" s="146">
        <f t="shared" si="57"/>
        <v>366</v>
      </c>
      <c r="CRW21" s="146">
        <f t="shared" si="57"/>
        <v>366</v>
      </c>
      <c r="CRX21" s="146">
        <f t="shared" si="57"/>
        <v>366</v>
      </c>
      <c r="CRY21" s="146">
        <f t="shared" si="57"/>
        <v>366</v>
      </c>
      <c r="CRZ21" s="146">
        <f t="shared" si="57"/>
        <v>366</v>
      </c>
      <c r="CSA21" s="146">
        <f t="shared" si="57"/>
        <v>366</v>
      </c>
      <c r="CSB21" s="146">
        <f t="shared" si="57"/>
        <v>366</v>
      </c>
      <c r="CSC21" s="146">
        <f t="shared" si="57"/>
        <v>366</v>
      </c>
      <c r="CSD21" s="146">
        <f t="shared" si="57"/>
        <v>366</v>
      </c>
      <c r="CSE21" s="146">
        <f t="shared" si="57"/>
        <v>366</v>
      </c>
      <c r="CSF21" s="146">
        <f t="shared" si="57"/>
        <v>366</v>
      </c>
      <c r="CSG21" s="146">
        <f t="shared" si="57"/>
        <v>366</v>
      </c>
      <c r="CSH21" s="146">
        <f t="shared" si="57"/>
        <v>366</v>
      </c>
      <c r="CSI21" s="146">
        <f t="shared" si="57"/>
        <v>366</v>
      </c>
      <c r="CSJ21" s="146">
        <f t="shared" si="57"/>
        <v>366</v>
      </c>
      <c r="CSK21" s="146">
        <f t="shared" si="57"/>
        <v>366</v>
      </c>
      <c r="CSL21" s="146">
        <f t="shared" si="57"/>
        <v>366</v>
      </c>
      <c r="CSM21" s="146">
        <f t="shared" si="57"/>
        <v>366</v>
      </c>
      <c r="CSN21" s="146">
        <f t="shared" si="57"/>
        <v>366</v>
      </c>
      <c r="CSO21" s="146">
        <f t="shared" si="57"/>
        <v>366</v>
      </c>
      <c r="CSP21" s="146">
        <f t="shared" si="57"/>
        <v>366</v>
      </c>
      <c r="CSQ21" s="146">
        <f t="shared" si="57"/>
        <v>366</v>
      </c>
      <c r="CSR21" s="146">
        <f t="shared" si="57"/>
        <v>366</v>
      </c>
      <c r="CSS21" s="146">
        <f t="shared" si="57"/>
        <v>366</v>
      </c>
      <c r="CST21" s="146">
        <f t="shared" si="57"/>
        <v>366</v>
      </c>
      <c r="CSU21" s="146">
        <f t="shared" si="57"/>
        <v>366</v>
      </c>
      <c r="CSV21" s="146">
        <f t="shared" si="57"/>
        <v>366</v>
      </c>
      <c r="CSW21" s="146">
        <f t="shared" si="57"/>
        <v>366</v>
      </c>
      <c r="CSX21" s="146">
        <f t="shared" si="57"/>
        <v>366</v>
      </c>
      <c r="CSY21" s="146">
        <f t="shared" si="57"/>
        <v>366</v>
      </c>
      <c r="CSZ21" s="146">
        <f t="shared" si="57"/>
        <v>366</v>
      </c>
      <c r="CTA21" s="146">
        <f t="shared" si="57"/>
        <v>366</v>
      </c>
      <c r="CTB21" s="146">
        <f t="shared" si="57"/>
        <v>366</v>
      </c>
      <c r="CTC21" s="146">
        <f t="shared" si="57"/>
        <v>366</v>
      </c>
      <c r="CTD21" s="146">
        <f t="shared" si="57"/>
        <v>366</v>
      </c>
      <c r="CTE21" s="146">
        <f t="shared" si="57"/>
        <v>366</v>
      </c>
      <c r="CTF21" s="146">
        <f t="shared" si="57"/>
        <v>366</v>
      </c>
      <c r="CTG21" s="146">
        <f t="shared" si="57"/>
        <v>366</v>
      </c>
      <c r="CTH21" s="146">
        <f t="shared" si="57"/>
        <v>366</v>
      </c>
      <c r="CTI21" s="146">
        <f t="shared" si="57"/>
        <v>366</v>
      </c>
      <c r="CTJ21" s="146">
        <f t="shared" si="57"/>
        <v>366</v>
      </c>
      <c r="CTK21" s="146">
        <f t="shared" si="57"/>
        <v>366</v>
      </c>
      <c r="CTL21" s="146">
        <f t="shared" si="57"/>
        <v>366</v>
      </c>
      <c r="CTM21" s="146">
        <f t="shared" si="57"/>
        <v>366</v>
      </c>
      <c r="CTN21" s="146">
        <f t="shared" si="57"/>
        <v>366</v>
      </c>
      <c r="CTO21" s="146">
        <f t="shared" si="57"/>
        <v>366</v>
      </c>
      <c r="CTP21" s="146">
        <f t="shared" si="57"/>
        <v>366</v>
      </c>
      <c r="CTQ21" s="146">
        <f t="shared" si="57"/>
        <v>366</v>
      </c>
      <c r="CTR21" s="146">
        <f t="shared" si="57"/>
        <v>366</v>
      </c>
      <c r="CTS21" s="146">
        <f t="shared" si="57"/>
        <v>366</v>
      </c>
      <c r="CTT21" s="146">
        <f t="shared" si="57"/>
        <v>366</v>
      </c>
      <c r="CTU21" s="146">
        <f t="shared" si="57"/>
        <v>366</v>
      </c>
      <c r="CTV21" s="146">
        <f t="shared" si="57"/>
        <v>366</v>
      </c>
      <c r="CTW21" s="146">
        <f t="shared" ref="CTW21:CWH21" si="58" xml:space="preserve"> DATE(YEAR(CTW20), MONTH(CTW20) + 12, DAY(1) - 1)</f>
        <v>366</v>
      </c>
      <c r="CTX21" s="146">
        <f t="shared" si="58"/>
        <v>366</v>
      </c>
      <c r="CTY21" s="146">
        <f t="shared" si="58"/>
        <v>366</v>
      </c>
      <c r="CTZ21" s="146">
        <f t="shared" si="58"/>
        <v>366</v>
      </c>
      <c r="CUA21" s="146">
        <f t="shared" si="58"/>
        <v>366</v>
      </c>
      <c r="CUB21" s="146">
        <f t="shared" si="58"/>
        <v>366</v>
      </c>
      <c r="CUC21" s="146">
        <f t="shared" si="58"/>
        <v>366</v>
      </c>
      <c r="CUD21" s="146">
        <f t="shared" si="58"/>
        <v>366</v>
      </c>
      <c r="CUE21" s="146">
        <f t="shared" si="58"/>
        <v>366</v>
      </c>
      <c r="CUF21" s="146">
        <f t="shared" si="58"/>
        <v>366</v>
      </c>
      <c r="CUG21" s="146">
        <f t="shared" si="58"/>
        <v>366</v>
      </c>
      <c r="CUH21" s="146">
        <f t="shared" si="58"/>
        <v>366</v>
      </c>
      <c r="CUI21" s="146">
        <f t="shared" si="58"/>
        <v>366</v>
      </c>
      <c r="CUJ21" s="146">
        <f t="shared" si="58"/>
        <v>366</v>
      </c>
      <c r="CUK21" s="146">
        <f t="shared" si="58"/>
        <v>366</v>
      </c>
      <c r="CUL21" s="146">
        <f t="shared" si="58"/>
        <v>366</v>
      </c>
      <c r="CUM21" s="146">
        <f t="shared" si="58"/>
        <v>366</v>
      </c>
      <c r="CUN21" s="146">
        <f t="shared" si="58"/>
        <v>366</v>
      </c>
      <c r="CUO21" s="146">
        <f t="shared" si="58"/>
        <v>366</v>
      </c>
      <c r="CUP21" s="146">
        <f t="shared" si="58"/>
        <v>366</v>
      </c>
      <c r="CUQ21" s="146">
        <f t="shared" si="58"/>
        <v>366</v>
      </c>
      <c r="CUR21" s="146">
        <f t="shared" si="58"/>
        <v>366</v>
      </c>
      <c r="CUS21" s="146">
        <f t="shared" si="58"/>
        <v>366</v>
      </c>
      <c r="CUT21" s="146">
        <f t="shared" si="58"/>
        <v>366</v>
      </c>
      <c r="CUU21" s="146">
        <f t="shared" si="58"/>
        <v>366</v>
      </c>
      <c r="CUV21" s="146">
        <f t="shared" si="58"/>
        <v>366</v>
      </c>
      <c r="CUW21" s="146">
        <f t="shared" si="58"/>
        <v>366</v>
      </c>
      <c r="CUX21" s="146">
        <f t="shared" si="58"/>
        <v>366</v>
      </c>
      <c r="CUY21" s="146">
        <f t="shared" si="58"/>
        <v>366</v>
      </c>
      <c r="CUZ21" s="146">
        <f t="shared" si="58"/>
        <v>366</v>
      </c>
      <c r="CVA21" s="146">
        <f t="shared" si="58"/>
        <v>366</v>
      </c>
      <c r="CVB21" s="146">
        <f t="shared" si="58"/>
        <v>366</v>
      </c>
      <c r="CVC21" s="146">
        <f t="shared" si="58"/>
        <v>366</v>
      </c>
      <c r="CVD21" s="146">
        <f t="shared" si="58"/>
        <v>366</v>
      </c>
      <c r="CVE21" s="146">
        <f t="shared" si="58"/>
        <v>366</v>
      </c>
      <c r="CVF21" s="146">
        <f t="shared" si="58"/>
        <v>366</v>
      </c>
      <c r="CVG21" s="146">
        <f t="shared" si="58"/>
        <v>366</v>
      </c>
      <c r="CVH21" s="146">
        <f t="shared" si="58"/>
        <v>366</v>
      </c>
      <c r="CVI21" s="146">
        <f t="shared" si="58"/>
        <v>366</v>
      </c>
      <c r="CVJ21" s="146">
        <f t="shared" si="58"/>
        <v>366</v>
      </c>
      <c r="CVK21" s="146">
        <f t="shared" si="58"/>
        <v>366</v>
      </c>
      <c r="CVL21" s="146">
        <f t="shared" si="58"/>
        <v>366</v>
      </c>
      <c r="CVM21" s="146">
        <f t="shared" si="58"/>
        <v>366</v>
      </c>
      <c r="CVN21" s="146">
        <f t="shared" si="58"/>
        <v>366</v>
      </c>
      <c r="CVO21" s="146">
        <f t="shared" si="58"/>
        <v>366</v>
      </c>
      <c r="CVP21" s="146">
        <f t="shared" si="58"/>
        <v>366</v>
      </c>
      <c r="CVQ21" s="146">
        <f t="shared" si="58"/>
        <v>366</v>
      </c>
      <c r="CVR21" s="146">
        <f t="shared" si="58"/>
        <v>366</v>
      </c>
      <c r="CVS21" s="146">
        <f t="shared" si="58"/>
        <v>366</v>
      </c>
      <c r="CVT21" s="146">
        <f t="shared" si="58"/>
        <v>366</v>
      </c>
      <c r="CVU21" s="146">
        <f t="shared" si="58"/>
        <v>366</v>
      </c>
      <c r="CVV21" s="146">
        <f t="shared" si="58"/>
        <v>366</v>
      </c>
      <c r="CVW21" s="146">
        <f t="shared" si="58"/>
        <v>366</v>
      </c>
      <c r="CVX21" s="146">
        <f t="shared" si="58"/>
        <v>366</v>
      </c>
      <c r="CVY21" s="146">
        <f t="shared" si="58"/>
        <v>366</v>
      </c>
      <c r="CVZ21" s="146">
        <f t="shared" si="58"/>
        <v>366</v>
      </c>
      <c r="CWA21" s="146">
        <f t="shared" si="58"/>
        <v>366</v>
      </c>
      <c r="CWB21" s="146">
        <f t="shared" si="58"/>
        <v>366</v>
      </c>
      <c r="CWC21" s="146">
        <f t="shared" si="58"/>
        <v>366</v>
      </c>
      <c r="CWD21" s="146">
        <f t="shared" si="58"/>
        <v>366</v>
      </c>
      <c r="CWE21" s="146">
        <f t="shared" si="58"/>
        <v>366</v>
      </c>
      <c r="CWF21" s="146">
        <f t="shared" si="58"/>
        <v>366</v>
      </c>
      <c r="CWG21" s="146">
        <f t="shared" si="58"/>
        <v>366</v>
      </c>
      <c r="CWH21" s="146">
        <f t="shared" si="58"/>
        <v>366</v>
      </c>
      <c r="CWI21" s="146">
        <f t="shared" ref="CWI21:CYT21" si="59" xml:space="preserve"> DATE(YEAR(CWI20), MONTH(CWI20) + 12, DAY(1) - 1)</f>
        <v>366</v>
      </c>
      <c r="CWJ21" s="146">
        <f t="shared" si="59"/>
        <v>366</v>
      </c>
      <c r="CWK21" s="146">
        <f t="shared" si="59"/>
        <v>366</v>
      </c>
      <c r="CWL21" s="146">
        <f t="shared" si="59"/>
        <v>366</v>
      </c>
      <c r="CWM21" s="146">
        <f t="shared" si="59"/>
        <v>366</v>
      </c>
      <c r="CWN21" s="146">
        <f t="shared" si="59"/>
        <v>366</v>
      </c>
      <c r="CWO21" s="146">
        <f t="shared" si="59"/>
        <v>366</v>
      </c>
      <c r="CWP21" s="146">
        <f t="shared" si="59"/>
        <v>366</v>
      </c>
      <c r="CWQ21" s="146">
        <f t="shared" si="59"/>
        <v>366</v>
      </c>
      <c r="CWR21" s="146">
        <f t="shared" si="59"/>
        <v>366</v>
      </c>
      <c r="CWS21" s="146">
        <f t="shared" si="59"/>
        <v>366</v>
      </c>
      <c r="CWT21" s="146">
        <f t="shared" si="59"/>
        <v>366</v>
      </c>
      <c r="CWU21" s="146">
        <f t="shared" si="59"/>
        <v>366</v>
      </c>
      <c r="CWV21" s="146">
        <f t="shared" si="59"/>
        <v>366</v>
      </c>
      <c r="CWW21" s="146">
        <f t="shared" si="59"/>
        <v>366</v>
      </c>
      <c r="CWX21" s="146">
        <f t="shared" si="59"/>
        <v>366</v>
      </c>
      <c r="CWY21" s="146">
        <f t="shared" si="59"/>
        <v>366</v>
      </c>
      <c r="CWZ21" s="146">
        <f t="shared" si="59"/>
        <v>366</v>
      </c>
      <c r="CXA21" s="146">
        <f t="shared" si="59"/>
        <v>366</v>
      </c>
      <c r="CXB21" s="146">
        <f t="shared" si="59"/>
        <v>366</v>
      </c>
      <c r="CXC21" s="146">
        <f t="shared" si="59"/>
        <v>366</v>
      </c>
      <c r="CXD21" s="146">
        <f t="shared" si="59"/>
        <v>366</v>
      </c>
      <c r="CXE21" s="146">
        <f t="shared" si="59"/>
        <v>366</v>
      </c>
      <c r="CXF21" s="146">
        <f t="shared" si="59"/>
        <v>366</v>
      </c>
      <c r="CXG21" s="146">
        <f t="shared" si="59"/>
        <v>366</v>
      </c>
      <c r="CXH21" s="146">
        <f t="shared" si="59"/>
        <v>366</v>
      </c>
      <c r="CXI21" s="146">
        <f t="shared" si="59"/>
        <v>366</v>
      </c>
      <c r="CXJ21" s="146">
        <f t="shared" si="59"/>
        <v>366</v>
      </c>
      <c r="CXK21" s="146">
        <f t="shared" si="59"/>
        <v>366</v>
      </c>
      <c r="CXL21" s="146">
        <f t="shared" si="59"/>
        <v>366</v>
      </c>
      <c r="CXM21" s="146">
        <f t="shared" si="59"/>
        <v>366</v>
      </c>
      <c r="CXN21" s="146">
        <f t="shared" si="59"/>
        <v>366</v>
      </c>
      <c r="CXO21" s="146">
        <f t="shared" si="59"/>
        <v>366</v>
      </c>
      <c r="CXP21" s="146">
        <f t="shared" si="59"/>
        <v>366</v>
      </c>
      <c r="CXQ21" s="146">
        <f t="shared" si="59"/>
        <v>366</v>
      </c>
      <c r="CXR21" s="146">
        <f t="shared" si="59"/>
        <v>366</v>
      </c>
      <c r="CXS21" s="146">
        <f t="shared" si="59"/>
        <v>366</v>
      </c>
      <c r="CXT21" s="146">
        <f t="shared" si="59"/>
        <v>366</v>
      </c>
      <c r="CXU21" s="146">
        <f t="shared" si="59"/>
        <v>366</v>
      </c>
      <c r="CXV21" s="146">
        <f t="shared" si="59"/>
        <v>366</v>
      </c>
      <c r="CXW21" s="146">
        <f t="shared" si="59"/>
        <v>366</v>
      </c>
      <c r="CXX21" s="146">
        <f t="shared" si="59"/>
        <v>366</v>
      </c>
      <c r="CXY21" s="146">
        <f t="shared" si="59"/>
        <v>366</v>
      </c>
      <c r="CXZ21" s="146">
        <f t="shared" si="59"/>
        <v>366</v>
      </c>
      <c r="CYA21" s="146">
        <f t="shared" si="59"/>
        <v>366</v>
      </c>
      <c r="CYB21" s="146">
        <f t="shared" si="59"/>
        <v>366</v>
      </c>
      <c r="CYC21" s="146">
        <f t="shared" si="59"/>
        <v>366</v>
      </c>
      <c r="CYD21" s="146">
        <f t="shared" si="59"/>
        <v>366</v>
      </c>
      <c r="CYE21" s="146">
        <f t="shared" si="59"/>
        <v>366</v>
      </c>
      <c r="CYF21" s="146">
        <f t="shared" si="59"/>
        <v>366</v>
      </c>
      <c r="CYG21" s="146">
        <f t="shared" si="59"/>
        <v>366</v>
      </c>
      <c r="CYH21" s="146">
        <f t="shared" si="59"/>
        <v>366</v>
      </c>
      <c r="CYI21" s="146">
        <f t="shared" si="59"/>
        <v>366</v>
      </c>
      <c r="CYJ21" s="146">
        <f t="shared" si="59"/>
        <v>366</v>
      </c>
      <c r="CYK21" s="146">
        <f t="shared" si="59"/>
        <v>366</v>
      </c>
      <c r="CYL21" s="146">
        <f t="shared" si="59"/>
        <v>366</v>
      </c>
      <c r="CYM21" s="146">
        <f t="shared" si="59"/>
        <v>366</v>
      </c>
      <c r="CYN21" s="146">
        <f t="shared" si="59"/>
        <v>366</v>
      </c>
      <c r="CYO21" s="146">
        <f t="shared" si="59"/>
        <v>366</v>
      </c>
      <c r="CYP21" s="146">
        <f t="shared" si="59"/>
        <v>366</v>
      </c>
      <c r="CYQ21" s="146">
        <f t="shared" si="59"/>
        <v>366</v>
      </c>
      <c r="CYR21" s="146">
        <f t="shared" si="59"/>
        <v>366</v>
      </c>
      <c r="CYS21" s="146">
        <f t="shared" si="59"/>
        <v>366</v>
      </c>
      <c r="CYT21" s="146">
        <f t="shared" si="59"/>
        <v>366</v>
      </c>
      <c r="CYU21" s="146">
        <f t="shared" ref="CYU21:DBF21" si="60" xml:space="preserve"> DATE(YEAR(CYU20), MONTH(CYU20) + 12, DAY(1) - 1)</f>
        <v>366</v>
      </c>
      <c r="CYV21" s="146">
        <f t="shared" si="60"/>
        <v>366</v>
      </c>
      <c r="CYW21" s="146">
        <f t="shared" si="60"/>
        <v>366</v>
      </c>
      <c r="CYX21" s="146">
        <f t="shared" si="60"/>
        <v>366</v>
      </c>
      <c r="CYY21" s="146">
        <f t="shared" si="60"/>
        <v>366</v>
      </c>
      <c r="CYZ21" s="146">
        <f t="shared" si="60"/>
        <v>366</v>
      </c>
      <c r="CZA21" s="146">
        <f t="shared" si="60"/>
        <v>366</v>
      </c>
      <c r="CZB21" s="146">
        <f t="shared" si="60"/>
        <v>366</v>
      </c>
      <c r="CZC21" s="146">
        <f t="shared" si="60"/>
        <v>366</v>
      </c>
      <c r="CZD21" s="146">
        <f t="shared" si="60"/>
        <v>366</v>
      </c>
      <c r="CZE21" s="146">
        <f t="shared" si="60"/>
        <v>366</v>
      </c>
      <c r="CZF21" s="146">
        <f t="shared" si="60"/>
        <v>366</v>
      </c>
      <c r="CZG21" s="146">
        <f t="shared" si="60"/>
        <v>366</v>
      </c>
      <c r="CZH21" s="146">
        <f t="shared" si="60"/>
        <v>366</v>
      </c>
      <c r="CZI21" s="146">
        <f t="shared" si="60"/>
        <v>366</v>
      </c>
      <c r="CZJ21" s="146">
        <f t="shared" si="60"/>
        <v>366</v>
      </c>
      <c r="CZK21" s="146">
        <f t="shared" si="60"/>
        <v>366</v>
      </c>
      <c r="CZL21" s="146">
        <f t="shared" si="60"/>
        <v>366</v>
      </c>
      <c r="CZM21" s="146">
        <f t="shared" si="60"/>
        <v>366</v>
      </c>
      <c r="CZN21" s="146">
        <f t="shared" si="60"/>
        <v>366</v>
      </c>
      <c r="CZO21" s="146">
        <f t="shared" si="60"/>
        <v>366</v>
      </c>
      <c r="CZP21" s="146">
        <f t="shared" si="60"/>
        <v>366</v>
      </c>
      <c r="CZQ21" s="146">
        <f t="shared" si="60"/>
        <v>366</v>
      </c>
      <c r="CZR21" s="146">
        <f t="shared" si="60"/>
        <v>366</v>
      </c>
      <c r="CZS21" s="146">
        <f t="shared" si="60"/>
        <v>366</v>
      </c>
      <c r="CZT21" s="146">
        <f t="shared" si="60"/>
        <v>366</v>
      </c>
      <c r="CZU21" s="146">
        <f t="shared" si="60"/>
        <v>366</v>
      </c>
      <c r="CZV21" s="146">
        <f t="shared" si="60"/>
        <v>366</v>
      </c>
      <c r="CZW21" s="146">
        <f t="shared" si="60"/>
        <v>366</v>
      </c>
      <c r="CZX21" s="146">
        <f t="shared" si="60"/>
        <v>366</v>
      </c>
      <c r="CZY21" s="146">
        <f t="shared" si="60"/>
        <v>366</v>
      </c>
      <c r="CZZ21" s="146">
        <f t="shared" si="60"/>
        <v>366</v>
      </c>
      <c r="DAA21" s="146">
        <f t="shared" si="60"/>
        <v>366</v>
      </c>
      <c r="DAB21" s="146">
        <f t="shared" si="60"/>
        <v>366</v>
      </c>
      <c r="DAC21" s="146">
        <f t="shared" si="60"/>
        <v>366</v>
      </c>
      <c r="DAD21" s="146">
        <f t="shared" si="60"/>
        <v>366</v>
      </c>
      <c r="DAE21" s="146">
        <f t="shared" si="60"/>
        <v>366</v>
      </c>
      <c r="DAF21" s="146">
        <f t="shared" si="60"/>
        <v>366</v>
      </c>
      <c r="DAG21" s="146">
        <f t="shared" si="60"/>
        <v>366</v>
      </c>
      <c r="DAH21" s="146">
        <f t="shared" si="60"/>
        <v>366</v>
      </c>
      <c r="DAI21" s="146">
        <f t="shared" si="60"/>
        <v>366</v>
      </c>
      <c r="DAJ21" s="146">
        <f t="shared" si="60"/>
        <v>366</v>
      </c>
      <c r="DAK21" s="146">
        <f t="shared" si="60"/>
        <v>366</v>
      </c>
      <c r="DAL21" s="146">
        <f t="shared" si="60"/>
        <v>366</v>
      </c>
      <c r="DAM21" s="146">
        <f t="shared" si="60"/>
        <v>366</v>
      </c>
      <c r="DAN21" s="146">
        <f t="shared" si="60"/>
        <v>366</v>
      </c>
      <c r="DAO21" s="146">
        <f t="shared" si="60"/>
        <v>366</v>
      </c>
      <c r="DAP21" s="146">
        <f t="shared" si="60"/>
        <v>366</v>
      </c>
      <c r="DAQ21" s="146">
        <f t="shared" si="60"/>
        <v>366</v>
      </c>
      <c r="DAR21" s="146">
        <f t="shared" si="60"/>
        <v>366</v>
      </c>
      <c r="DAS21" s="146">
        <f t="shared" si="60"/>
        <v>366</v>
      </c>
      <c r="DAT21" s="146">
        <f t="shared" si="60"/>
        <v>366</v>
      </c>
      <c r="DAU21" s="146">
        <f t="shared" si="60"/>
        <v>366</v>
      </c>
      <c r="DAV21" s="146">
        <f t="shared" si="60"/>
        <v>366</v>
      </c>
      <c r="DAW21" s="146">
        <f t="shared" si="60"/>
        <v>366</v>
      </c>
      <c r="DAX21" s="146">
        <f t="shared" si="60"/>
        <v>366</v>
      </c>
      <c r="DAY21" s="146">
        <f t="shared" si="60"/>
        <v>366</v>
      </c>
      <c r="DAZ21" s="146">
        <f t="shared" si="60"/>
        <v>366</v>
      </c>
      <c r="DBA21" s="146">
        <f t="shared" si="60"/>
        <v>366</v>
      </c>
      <c r="DBB21" s="146">
        <f t="shared" si="60"/>
        <v>366</v>
      </c>
      <c r="DBC21" s="146">
        <f t="shared" si="60"/>
        <v>366</v>
      </c>
      <c r="DBD21" s="146">
        <f t="shared" si="60"/>
        <v>366</v>
      </c>
      <c r="DBE21" s="146">
        <f t="shared" si="60"/>
        <v>366</v>
      </c>
      <c r="DBF21" s="146">
        <f t="shared" si="60"/>
        <v>366</v>
      </c>
      <c r="DBG21" s="146">
        <f t="shared" ref="DBG21:DDR21" si="61" xml:space="preserve"> DATE(YEAR(DBG20), MONTH(DBG20) + 12, DAY(1) - 1)</f>
        <v>366</v>
      </c>
      <c r="DBH21" s="146">
        <f t="shared" si="61"/>
        <v>366</v>
      </c>
      <c r="DBI21" s="146">
        <f t="shared" si="61"/>
        <v>366</v>
      </c>
      <c r="DBJ21" s="146">
        <f t="shared" si="61"/>
        <v>366</v>
      </c>
      <c r="DBK21" s="146">
        <f t="shared" si="61"/>
        <v>366</v>
      </c>
      <c r="DBL21" s="146">
        <f t="shared" si="61"/>
        <v>366</v>
      </c>
      <c r="DBM21" s="146">
        <f t="shared" si="61"/>
        <v>366</v>
      </c>
      <c r="DBN21" s="146">
        <f t="shared" si="61"/>
        <v>366</v>
      </c>
      <c r="DBO21" s="146">
        <f t="shared" si="61"/>
        <v>366</v>
      </c>
      <c r="DBP21" s="146">
        <f t="shared" si="61"/>
        <v>366</v>
      </c>
      <c r="DBQ21" s="146">
        <f t="shared" si="61"/>
        <v>366</v>
      </c>
      <c r="DBR21" s="146">
        <f t="shared" si="61"/>
        <v>366</v>
      </c>
      <c r="DBS21" s="146">
        <f t="shared" si="61"/>
        <v>366</v>
      </c>
      <c r="DBT21" s="146">
        <f t="shared" si="61"/>
        <v>366</v>
      </c>
      <c r="DBU21" s="146">
        <f t="shared" si="61"/>
        <v>366</v>
      </c>
      <c r="DBV21" s="146">
        <f t="shared" si="61"/>
        <v>366</v>
      </c>
      <c r="DBW21" s="146">
        <f t="shared" si="61"/>
        <v>366</v>
      </c>
      <c r="DBX21" s="146">
        <f t="shared" si="61"/>
        <v>366</v>
      </c>
      <c r="DBY21" s="146">
        <f t="shared" si="61"/>
        <v>366</v>
      </c>
      <c r="DBZ21" s="146">
        <f t="shared" si="61"/>
        <v>366</v>
      </c>
      <c r="DCA21" s="146">
        <f t="shared" si="61"/>
        <v>366</v>
      </c>
      <c r="DCB21" s="146">
        <f t="shared" si="61"/>
        <v>366</v>
      </c>
      <c r="DCC21" s="146">
        <f t="shared" si="61"/>
        <v>366</v>
      </c>
      <c r="DCD21" s="146">
        <f t="shared" si="61"/>
        <v>366</v>
      </c>
      <c r="DCE21" s="146">
        <f t="shared" si="61"/>
        <v>366</v>
      </c>
      <c r="DCF21" s="146">
        <f t="shared" si="61"/>
        <v>366</v>
      </c>
      <c r="DCG21" s="146">
        <f t="shared" si="61"/>
        <v>366</v>
      </c>
      <c r="DCH21" s="146">
        <f t="shared" si="61"/>
        <v>366</v>
      </c>
      <c r="DCI21" s="146">
        <f t="shared" si="61"/>
        <v>366</v>
      </c>
      <c r="DCJ21" s="146">
        <f t="shared" si="61"/>
        <v>366</v>
      </c>
      <c r="DCK21" s="146">
        <f t="shared" si="61"/>
        <v>366</v>
      </c>
      <c r="DCL21" s="146">
        <f t="shared" si="61"/>
        <v>366</v>
      </c>
      <c r="DCM21" s="146">
        <f t="shared" si="61"/>
        <v>366</v>
      </c>
      <c r="DCN21" s="146">
        <f t="shared" si="61"/>
        <v>366</v>
      </c>
      <c r="DCO21" s="146">
        <f t="shared" si="61"/>
        <v>366</v>
      </c>
      <c r="DCP21" s="146">
        <f t="shared" si="61"/>
        <v>366</v>
      </c>
      <c r="DCQ21" s="146">
        <f t="shared" si="61"/>
        <v>366</v>
      </c>
      <c r="DCR21" s="146">
        <f t="shared" si="61"/>
        <v>366</v>
      </c>
      <c r="DCS21" s="146">
        <f t="shared" si="61"/>
        <v>366</v>
      </c>
      <c r="DCT21" s="146">
        <f t="shared" si="61"/>
        <v>366</v>
      </c>
      <c r="DCU21" s="146">
        <f t="shared" si="61"/>
        <v>366</v>
      </c>
      <c r="DCV21" s="146">
        <f t="shared" si="61"/>
        <v>366</v>
      </c>
      <c r="DCW21" s="146">
        <f t="shared" si="61"/>
        <v>366</v>
      </c>
      <c r="DCX21" s="146">
        <f t="shared" si="61"/>
        <v>366</v>
      </c>
      <c r="DCY21" s="146">
        <f t="shared" si="61"/>
        <v>366</v>
      </c>
      <c r="DCZ21" s="146">
        <f t="shared" si="61"/>
        <v>366</v>
      </c>
      <c r="DDA21" s="146">
        <f t="shared" si="61"/>
        <v>366</v>
      </c>
      <c r="DDB21" s="146">
        <f t="shared" si="61"/>
        <v>366</v>
      </c>
      <c r="DDC21" s="146">
        <f t="shared" si="61"/>
        <v>366</v>
      </c>
      <c r="DDD21" s="146">
        <f t="shared" si="61"/>
        <v>366</v>
      </c>
      <c r="DDE21" s="146">
        <f t="shared" si="61"/>
        <v>366</v>
      </c>
      <c r="DDF21" s="146">
        <f t="shared" si="61"/>
        <v>366</v>
      </c>
      <c r="DDG21" s="146">
        <f t="shared" si="61"/>
        <v>366</v>
      </c>
      <c r="DDH21" s="146">
        <f t="shared" si="61"/>
        <v>366</v>
      </c>
      <c r="DDI21" s="146">
        <f t="shared" si="61"/>
        <v>366</v>
      </c>
      <c r="DDJ21" s="146">
        <f t="shared" si="61"/>
        <v>366</v>
      </c>
      <c r="DDK21" s="146">
        <f t="shared" si="61"/>
        <v>366</v>
      </c>
      <c r="DDL21" s="146">
        <f t="shared" si="61"/>
        <v>366</v>
      </c>
      <c r="DDM21" s="146">
        <f t="shared" si="61"/>
        <v>366</v>
      </c>
      <c r="DDN21" s="146">
        <f t="shared" si="61"/>
        <v>366</v>
      </c>
      <c r="DDO21" s="146">
        <f t="shared" si="61"/>
        <v>366</v>
      </c>
      <c r="DDP21" s="146">
        <f t="shared" si="61"/>
        <v>366</v>
      </c>
      <c r="DDQ21" s="146">
        <f t="shared" si="61"/>
        <v>366</v>
      </c>
      <c r="DDR21" s="146">
        <f t="shared" si="61"/>
        <v>366</v>
      </c>
      <c r="DDS21" s="146">
        <f t="shared" ref="DDS21:DGD21" si="62" xml:space="preserve"> DATE(YEAR(DDS20), MONTH(DDS20) + 12, DAY(1) - 1)</f>
        <v>366</v>
      </c>
      <c r="DDT21" s="146">
        <f t="shared" si="62"/>
        <v>366</v>
      </c>
      <c r="DDU21" s="146">
        <f t="shared" si="62"/>
        <v>366</v>
      </c>
      <c r="DDV21" s="146">
        <f t="shared" si="62"/>
        <v>366</v>
      </c>
      <c r="DDW21" s="146">
        <f t="shared" si="62"/>
        <v>366</v>
      </c>
      <c r="DDX21" s="146">
        <f t="shared" si="62"/>
        <v>366</v>
      </c>
      <c r="DDY21" s="146">
        <f t="shared" si="62"/>
        <v>366</v>
      </c>
      <c r="DDZ21" s="146">
        <f t="shared" si="62"/>
        <v>366</v>
      </c>
      <c r="DEA21" s="146">
        <f t="shared" si="62"/>
        <v>366</v>
      </c>
      <c r="DEB21" s="146">
        <f t="shared" si="62"/>
        <v>366</v>
      </c>
      <c r="DEC21" s="146">
        <f t="shared" si="62"/>
        <v>366</v>
      </c>
      <c r="DED21" s="146">
        <f t="shared" si="62"/>
        <v>366</v>
      </c>
      <c r="DEE21" s="146">
        <f t="shared" si="62"/>
        <v>366</v>
      </c>
      <c r="DEF21" s="146">
        <f t="shared" si="62"/>
        <v>366</v>
      </c>
      <c r="DEG21" s="146">
        <f t="shared" si="62"/>
        <v>366</v>
      </c>
      <c r="DEH21" s="146">
        <f t="shared" si="62"/>
        <v>366</v>
      </c>
      <c r="DEI21" s="146">
        <f t="shared" si="62"/>
        <v>366</v>
      </c>
      <c r="DEJ21" s="146">
        <f t="shared" si="62"/>
        <v>366</v>
      </c>
      <c r="DEK21" s="146">
        <f t="shared" si="62"/>
        <v>366</v>
      </c>
      <c r="DEL21" s="146">
        <f t="shared" si="62"/>
        <v>366</v>
      </c>
      <c r="DEM21" s="146">
        <f t="shared" si="62"/>
        <v>366</v>
      </c>
      <c r="DEN21" s="146">
        <f t="shared" si="62"/>
        <v>366</v>
      </c>
      <c r="DEO21" s="146">
        <f t="shared" si="62"/>
        <v>366</v>
      </c>
      <c r="DEP21" s="146">
        <f t="shared" si="62"/>
        <v>366</v>
      </c>
      <c r="DEQ21" s="146">
        <f t="shared" si="62"/>
        <v>366</v>
      </c>
      <c r="DER21" s="146">
        <f t="shared" si="62"/>
        <v>366</v>
      </c>
      <c r="DES21" s="146">
        <f t="shared" si="62"/>
        <v>366</v>
      </c>
      <c r="DET21" s="146">
        <f t="shared" si="62"/>
        <v>366</v>
      </c>
      <c r="DEU21" s="146">
        <f t="shared" si="62"/>
        <v>366</v>
      </c>
      <c r="DEV21" s="146">
        <f t="shared" si="62"/>
        <v>366</v>
      </c>
      <c r="DEW21" s="146">
        <f t="shared" si="62"/>
        <v>366</v>
      </c>
      <c r="DEX21" s="146">
        <f t="shared" si="62"/>
        <v>366</v>
      </c>
      <c r="DEY21" s="146">
        <f t="shared" si="62"/>
        <v>366</v>
      </c>
      <c r="DEZ21" s="146">
        <f t="shared" si="62"/>
        <v>366</v>
      </c>
      <c r="DFA21" s="146">
        <f t="shared" si="62"/>
        <v>366</v>
      </c>
      <c r="DFB21" s="146">
        <f t="shared" si="62"/>
        <v>366</v>
      </c>
      <c r="DFC21" s="146">
        <f t="shared" si="62"/>
        <v>366</v>
      </c>
      <c r="DFD21" s="146">
        <f t="shared" si="62"/>
        <v>366</v>
      </c>
      <c r="DFE21" s="146">
        <f t="shared" si="62"/>
        <v>366</v>
      </c>
      <c r="DFF21" s="146">
        <f t="shared" si="62"/>
        <v>366</v>
      </c>
      <c r="DFG21" s="146">
        <f t="shared" si="62"/>
        <v>366</v>
      </c>
      <c r="DFH21" s="146">
        <f t="shared" si="62"/>
        <v>366</v>
      </c>
      <c r="DFI21" s="146">
        <f t="shared" si="62"/>
        <v>366</v>
      </c>
      <c r="DFJ21" s="146">
        <f t="shared" si="62"/>
        <v>366</v>
      </c>
      <c r="DFK21" s="146">
        <f t="shared" si="62"/>
        <v>366</v>
      </c>
      <c r="DFL21" s="146">
        <f t="shared" si="62"/>
        <v>366</v>
      </c>
      <c r="DFM21" s="146">
        <f t="shared" si="62"/>
        <v>366</v>
      </c>
      <c r="DFN21" s="146">
        <f t="shared" si="62"/>
        <v>366</v>
      </c>
      <c r="DFO21" s="146">
        <f t="shared" si="62"/>
        <v>366</v>
      </c>
      <c r="DFP21" s="146">
        <f t="shared" si="62"/>
        <v>366</v>
      </c>
      <c r="DFQ21" s="146">
        <f t="shared" si="62"/>
        <v>366</v>
      </c>
      <c r="DFR21" s="146">
        <f t="shared" si="62"/>
        <v>366</v>
      </c>
      <c r="DFS21" s="146">
        <f t="shared" si="62"/>
        <v>366</v>
      </c>
      <c r="DFT21" s="146">
        <f t="shared" si="62"/>
        <v>366</v>
      </c>
      <c r="DFU21" s="146">
        <f t="shared" si="62"/>
        <v>366</v>
      </c>
      <c r="DFV21" s="146">
        <f t="shared" si="62"/>
        <v>366</v>
      </c>
      <c r="DFW21" s="146">
        <f t="shared" si="62"/>
        <v>366</v>
      </c>
      <c r="DFX21" s="146">
        <f t="shared" si="62"/>
        <v>366</v>
      </c>
      <c r="DFY21" s="146">
        <f t="shared" si="62"/>
        <v>366</v>
      </c>
      <c r="DFZ21" s="146">
        <f t="shared" si="62"/>
        <v>366</v>
      </c>
      <c r="DGA21" s="146">
        <f t="shared" si="62"/>
        <v>366</v>
      </c>
      <c r="DGB21" s="146">
        <f t="shared" si="62"/>
        <v>366</v>
      </c>
      <c r="DGC21" s="146">
        <f t="shared" si="62"/>
        <v>366</v>
      </c>
      <c r="DGD21" s="146">
        <f t="shared" si="62"/>
        <v>366</v>
      </c>
      <c r="DGE21" s="146">
        <f t="shared" ref="DGE21:DIP21" si="63" xml:space="preserve"> DATE(YEAR(DGE20), MONTH(DGE20) + 12, DAY(1) - 1)</f>
        <v>366</v>
      </c>
      <c r="DGF21" s="146">
        <f t="shared" si="63"/>
        <v>366</v>
      </c>
      <c r="DGG21" s="146">
        <f t="shared" si="63"/>
        <v>366</v>
      </c>
      <c r="DGH21" s="146">
        <f t="shared" si="63"/>
        <v>366</v>
      </c>
      <c r="DGI21" s="146">
        <f t="shared" si="63"/>
        <v>366</v>
      </c>
      <c r="DGJ21" s="146">
        <f t="shared" si="63"/>
        <v>366</v>
      </c>
      <c r="DGK21" s="146">
        <f t="shared" si="63"/>
        <v>366</v>
      </c>
      <c r="DGL21" s="146">
        <f t="shared" si="63"/>
        <v>366</v>
      </c>
      <c r="DGM21" s="146">
        <f t="shared" si="63"/>
        <v>366</v>
      </c>
      <c r="DGN21" s="146">
        <f t="shared" si="63"/>
        <v>366</v>
      </c>
      <c r="DGO21" s="146">
        <f t="shared" si="63"/>
        <v>366</v>
      </c>
      <c r="DGP21" s="146">
        <f t="shared" si="63"/>
        <v>366</v>
      </c>
      <c r="DGQ21" s="146">
        <f t="shared" si="63"/>
        <v>366</v>
      </c>
      <c r="DGR21" s="146">
        <f t="shared" si="63"/>
        <v>366</v>
      </c>
      <c r="DGS21" s="146">
        <f t="shared" si="63"/>
        <v>366</v>
      </c>
      <c r="DGT21" s="146">
        <f t="shared" si="63"/>
        <v>366</v>
      </c>
      <c r="DGU21" s="146">
        <f t="shared" si="63"/>
        <v>366</v>
      </c>
      <c r="DGV21" s="146">
        <f t="shared" si="63"/>
        <v>366</v>
      </c>
      <c r="DGW21" s="146">
        <f t="shared" si="63"/>
        <v>366</v>
      </c>
      <c r="DGX21" s="146">
        <f t="shared" si="63"/>
        <v>366</v>
      </c>
      <c r="DGY21" s="146">
        <f t="shared" si="63"/>
        <v>366</v>
      </c>
      <c r="DGZ21" s="146">
        <f t="shared" si="63"/>
        <v>366</v>
      </c>
      <c r="DHA21" s="146">
        <f t="shared" si="63"/>
        <v>366</v>
      </c>
      <c r="DHB21" s="146">
        <f t="shared" si="63"/>
        <v>366</v>
      </c>
      <c r="DHC21" s="146">
        <f t="shared" si="63"/>
        <v>366</v>
      </c>
      <c r="DHD21" s="146">
        <f t="shared" si="63"/>
        <v>366</v>
      </c>
      <c r="DHE21" s="146">
        <f t="shared" si="63"/>
        <v>366</v>
      </c>
      <c r="DHF21" s="146">
        <f t="shared" si="63"/>
        <v>366</v>
      </c>
      <c r="DHG21" s="146">
        <f t="shared" si="63"/>
        <v>366</v>
      </c>
      <c r="DHH21" s="146">
        <f t="shared" si="63"/>
        <v>366</v>
      </c>
      <c r="DHI21" s="146">
        <f t="shared" si="63"/>
        <v>366</v>
      </c>
      <c r="DHJ21" s="146">
        <f t="shared" si="63"/>
        <v>366</v>
      </c>
      <c r="DHK21" s="146">
        <f t="shared" si="63"/>
        <v>366</v>
      </c>
      <c r="DHL21" s="146">
        <f t="shared" si="63"/>
        <v>366</v>
      </c>
      <c r="DHM21" s="146">
        <f t="shared" si="63"/>
        <v>366</v>
      </c>
      <c r="DHN21" s="146">
        <f t="shared" si="63"/>
        <v>366</v>
      </c>
      <c r="DHO21" s="146">
        <f t="shared" si="63"/>
        <v>366</v>
      </c>
      <c r="DHP21" s="146">
        <f t="shared" si="63"/>
        <v>366</v>
      </c>
      <c r="DHQ21" s="146">
        <f t="shared" si="63"/>
        <v>366</v>
      </c>
      <c r="DHR21" s="146">
        <f t="shared" si="63"/>
        <v>366</v>
      </c>
      <c r="DHS21" s="146">
        <f t="shared" si="63"/>
        <v>366</v>
      </c>
      <c r="DHT21" s="146">
        <f t="shared" si="63"/>
        <v>366</v>
      </c>
      <c r="DHU21" s="146">
        <f t="shared" si="63"/>
        <v>366</v>
      </c>
      <c r="DHV21" s="146">
        <f t="shared" si="63"/>
        <v>366</v>
      </c>
      <c r="DHW21" s="146">
        <f t="shared" si="63"/>
        <v>366</v>
      </c>
      <c r="DHX21" s="146">
        <f t="shared" si="63"/>
        <v>366</v>
      </c>
      <c r="DHY21" s="146">
        <f t="shared" si="63"/>
        <v>366</v>
      </c>
      <c r="DHZ21" s="146">
        <f t="shared" si="63"/>
        <v>366</v>
      </c>
      <c r="DIA21" s="146">
        <f t="shared" si="63"/>
        <v>366</v>
      </c>
      <c r="DIB21" s="146">
        <f t="shared" si="63"/>
        <v>366</v>
      </c>
      <c r="DIC21" s="146">
        <f t="shared" si="63"/>
        <v>366</v>
      </c>
      <c r="DID21" s="146">
        <f t="shared" si="63"/>
        <v>366</v>
      </c>
      <c r="DIE21" s="146">
        <f t="shared" si="63"/>
        <v>366</v>
      </c>
      <c r="DIF21" s="146">
        <f t="shared" si="63"/>
        <v>366</v>
      </c>
      <c r="DIG21" s="146">
        <f t="shared" si="63"/>
        <v>366</v>
      </c>
      <c r="DIH21" s="146">
        <f t="shared" si="63"/>
        <v>366</v>
      </c>
      <c r="DII21" s="146">
        <f t="shared" si="63"/>
        <v>366</v>
      </c>
      <c r="DIJ21" s="146">
        <f t="shared" si="63"/>
        <v>366</v>
      </c>
      <c r="DIK21" s="146">
        <f t="shared" si="63"/>
        <v>366</v>
      </c>
      <c r="DIL21" s="146">
        <f t="shared" si="63"/>
        <v>366</v>
      </c>
      <c r="DIM21" s="146">
        <f t="shared" si="63"/>
        <v>366</v>
      </c>
      <c r="DIN21" s="146">
        <f t="shared" si="63"/>
        <v>366</v>
      </c>
      <c r="DIO21" s="146">
        <f t="shared" si="63"/>
        <v>366</v>
      </c>
      <c r="DIP21" s="146">
        <f t="shared" si="63"/>
        <v>366</v>
      </c>
      <c r="DIQ21" s="146">
        <f t="shared" ref="DIQ21:DLB21" si="64" xml:space="preserve"> DATE(YEAR(DIQ20), MONTH(DIQ20) + 12, DAY(1) - 1)</f>
        <v>366</v>
      </c>
      <c r="DIR21" s="146">
        <f t="shared" si="64"/>
        <v>366</v>
      </c>
      <c r="DIS21" s="146">
        <f t="shared" si="64"/>
        <v>366</v>
      </c>
      <c r="DIT21" s="146">
        <f t="shared" si="64"/>
        <v>366</v>
      </c>
      <c r="DIU21" s="146">
        <f t="shared" si="64"/>
        <v>366</v>
      </c>
      <c r="DIV21" s="146">
        <f t="shared" si="64"/>
        <v>366</v>
      </c>
      <c r="DIW21" s="146">
        <f t="shared" si="64"/>
        <v>366</v>
      </c>
      <c r="DIX21" s="146">
        <f t="shared" si="64"/>
        <v>366</v>
      </c>
      <c r="DIY21" s="146">
        <f t="shared" si="64"/>
        <v>366</v>
      </c>
      <c r="DIZ21" s="146">
        <f t="shared" si="64"/>
        <v>366</v>
      </c>
      <c r="DJA21" s="146">
        <f t="shared" si="64"/>
        <v>366</v>
      </c>
      <c r="DJB21" s="146">
        <f t="shared" si="64"/>
        <v>366</v>
      </c>
      <c r="DJC21" s="146">
        <f t="shared" si="64"/>
        <v>366</v>
      </c>
      <c r="DJD21" s="146">
        <f t="shared" si="64"/>
        <v>366</v>
      </c>
      <c r="DJE21" s="146">
        <f t="shared" si="64"/>
        <v>366</v>
      </c>
      <c r="DJF21" s="146">
        <f t="shared" si="64"/>
        <v>366</v>
      </c>
      <c r="DJG21" s="146">
        <f t="shared" si="64"/>
        <v>366</v>
      </c>
      <c r="DJH21" s="146">
        <f t="shared" si="64"/>
        <v>366</v>
      </c>
      <c r="DJI21" s="146">
        <f t="shared" si="64"/>
        <v>366</v>
      </c>
      <c r="DJJ21" s="146">
        <f t="shared" si="64"/>
        <v>366</v>
      </c>
      <c r="DJK21" s="146">
        <f t="shared" si="64"/>
        <v>366</v>
      </c>
      <c r="DJL21" s="146">
        <f t="shared" si="64"/>
        <v>366</v>
      </c>
      <c r="DJM21" s="146">
        <f t="shared" si="64"/>
        <v>366</v>
      </c>
      <c r="DJN21" s="146">
        <f t="shared" si="64"/>
        <v>366</v>
      </c>
      <c r="DJO21" s="146">
        <f t="shared" si="64"/>
        <v>366</v>
      </c>
      <c r="DJP21" s="146">
        <f t="shared" si="64"/>
        <v>366</v>
      </c>
      <c r="DJQ21" s="146">
        <f t="shared" si="64"/>
        <v>366</v>
      </c>
      <c r="DJR21" s="146">
        <f t="shared" si="64"/>
        <v>366</v>
      </c>
      <c r="DJS21" s="146">
        <f t="shared" si="64"/>
        <v>366</v>
      </c>
      <c r="DJT21" s="146">
        <f t="shared" si="64"/>
        <v>366</v>
      </c>
      <c r="DJU21" s="146">
        <f t="shared" si="64"/>
        <v>366</v>
      </c>
      <c r="DJV21" s="146">
        <f t="shared" si="64"/>
        <v>366</v>
      </c>
      <c r="DJW21" s="146">
        <f t="shared" si="64"/>
        <v>366</v>
      </c>
      <c r="DJX21" s="146">
        <f t="shared" si="64"/>
        <v>366</v>
      </c>
      <c r="DJY21" s="146">
        <f t="shared" si="64"/>
        <v>366</v>
      </c>
      <c r="DJZ21" s="146">
        <f t="shared" si="64"/>
        <v>366</v>
      </c>
      <c r="DKA21" s="146">
        <f t="shared" si="64"/>
        <v>366</v>
      </c>
      <c r="DKB21" s="146">
        <f t="shared" si="64"/>
        <v>366</v>
      </c>
      <c r="DKC21" s="146">
        <f t="shared" si="64"/>
        <v>366</v>
      </c>
      <c r="DKD21" s="146">
        <f t="shared" si="64"/>
        <v>366</v>
      </c>
      <c r="DKE21" s="146">
        <f t="shared" si="64"/>
        <v>366</v>
      </c>
      <c r="DKF21" s="146">
        <f t="shared" si="64"/>
        <v>366</v>
      </c>
      <c r="DKG21" s="146">
        <f t="shared" si="64"/>
        <v>366</v>
      </c>
      <c r="DKH21" s="146">
        <f t="shared" si="64"/>
        <v>366</v>
      </c>
      <c r="DKI21" s="146">
        <f t="shared" si="64"/>
        <v>366</v>
      </c>
      <c r="DKJ21" s="146">
        <f t="shared" si="64"/>
        <v>366</v>
      </c>
      <c r="DKK21" s="146">
        <f t="shared" si="64"/>
        <v>366</v>
      </c>
      <c r="DKL21" s="146">
        <f t="shared" si="64"/>
        <v>366</v>
      </c>
      <c r="DKM21" s="146">
        <f t="shared" si="64"/>
        <v>366</v>
      </c>
      <c r="DKN21" s="146">
        <f t="shared" si="64"/>
        <v>366</v>
      </c>
      <c r="DKO21" s="146">
        <f t="shared" si="64"/>
        <v>366</v>
      </c>
      <c r="DKP21" s="146">
        <f t="shared" si="64"/>
        <v>366</v>
      </c>
      <c r="DKQ21" s="146">
        <f t="shared" si="64"/>
        <v>366</v>
      </c>
      <c r="DKR21" s="146">
        <f t="shared" si="64"/>
        <v>366</v>
      </c>
      <c r="DKS21" s="146">
        <f t="shared" si="64"/>
        <v>366</v>
      </c>
      <c r="DKT21" s="146">
        <f t="shared" si="64"/>
        <v>366</v>
      </c>
      <c r="DKU21" s="146">
        <f t="shared" si="64"/>
        <v>366</v>
      </c>
      <c r="DKV21" s="146">
        <f t="shared" si="64"/>
        <v>366</v>
      </c>
      <c r="DKW21" s="146">
        <f t="shared" si="64"/>
        <v>366</v>
      </c>
      <c r="DKX21" s="146">
        <f t="shared" si="64"/>
        <v>366</v>
      </c>
      <c r="DKY21" s="146">
        <f t="shared" si="64"/>
        <v>366</v>
      </c>
      <c r="DKZ21" s="146">
        <f t="shared" si="64"/>
        <v>366</v>
      </c>
      <c r="DLA21" s="146">
        <f t="shared" si="64"/>
        <v>366</v>
      </c>
      <c r="DLB21" s="146">
        <f t="shared" si="64"/>
        <v>366</v>
      </c>
      <c r="DLC21" s="146">
        <f t="shared" ref="DLC21:DNN21" si="65" xml:space="preserve"> DATE(YEAR(DLC20), MONTH(DLC20) + 12, DAY(1) - 1)</f>
        <v>366</v>
      </c>
      <c r="DLD21" s="146">
        <f t="shared" si="65"/>
        <v>366</v>
      </c>
      <c r="DLE21" s="146">
        <f t="shared" si="65"/>
        <v>366</v>
      </c>
      <c r="DLF21" s="146">
        <f t="shared" si="65"/>
        <v>366</v>
      </c>
      <c r="DLG21" s="146">
        <f t="shared" si="65"/>
        <v>366</v>
      </c>
      <c r="DLH21" s="146">
        <f t="shared" si="65"/>
        <v>366</v>
      </c>
      <c r="DLI21" s="146">
        <f t="shared" si="65"/>
        <v>366</v>
      </c>
      <c r="DLJ21" s="146">
        <f t="shared" si="65"/>
        <v>366</v>
      </c>
      <c r="DLK21" s="146">
        <f t="shared" si="65"/>
        <v>366</v>
      </c>
      <c r="DLL21" s="146">
        <f t="shared" si="65"/>
        <v>366</v>
      </c>
      <c r="DLM21" s="146">
        <f t="shared" si="65"/>
        <v>366</v>
      </c>
      <c r="DLN21" s="146">
        <f t="shared" si="65"/>
        <v>366</v>
      </c>
      <c r="DLO21" s="146">
        <f t="shared" si="65"/>
        <v>366</v>
      </c>
      <c r="DLP21" s="146">
        <f t="shared" si="65"/>
        <v>366</v>
      </c>
      <c r="DLQ21" s="146">
        <f t="shared" si="65"/>
        <v>366</v>
      </c>
      <c r="DLR21" s="146">
        <f t="shared" si="65"/>
        <v>366</v>
      </c>
      <c r="DLS21" s="146">
        <f t="shared" si="65"/>
        <v>366</v>
      </c>
      <c r="DLT21" s="146">
        <f t="shared" si="65"/>
        <v>366</v>
      </c>
      <c r="DLU21" s="146">
        <f t="shared" si="65"/>
        <v>366</v>
      </c>
      <c r="DLV21" s="146">
        <f t="shared" si="65"/>
        <v>366</v>
      </c>
      <c r="DLW21" s="146">
        <f t="shared" si="65"/>
        <v>366</v>
      </c>
      <c r="DLX21" s="146">
        <f t="shared" si="65"/>
        <v>366</v>
      </c>
      <c r="DLY21" s="146">
        <f t="shared" si="65"/>
        <v>366</v>
      </c>
      <c r="DLZ21" s="146">
        <f t="shared" si="65"/>
        <v>366</v>
      </c>
      <c r="DMA21" s="146">
        <f t="shared" si="65"/>
        <v>366</v>
      </c>
      <c r="DMB21" s="146">
        <f t="shared" si="65"/>
        <v>366</v>
      </c>
      <c r="DMC21" s="146">
        <f t="shared" si="65"/>
        <v>366</v>
      </c>
      <c r="DMD21" s="146">
        <f t="shared" si="65"/>
        <v>366</v>
      </c>
      <c r="DME21" s="146">
        <f t="shared" si="65"/>
        <v>366</v>
      </c>
      <c r="DMF21" s="146">
        <f t="shared" si="65"/>
        <v>366</v>
      </c>
      <c r="DMG21" s="146">
        <f t="shared" si="65"/>
        <v>366</v>
      </c>
      <c r="DMH21" s="146">
        <f t="shared" si="65"/>
        <v>366</v>
      </c>
      <c r="DMI21" s="146">
        <f t="shared" si="65"/>
        <v>366</v>
      </c>
      <c r="DMJ21" s="146">
        <f t="shared" si="65"/>
        <v>366</v>
      </c>
      <c r="DMK21" s="146">
        <f t="shared" si="65"/>
        <v>366</v>
      </c>
      <c r="DML21" s="146">
        <f t="shared" si="65"/>
        <v>366</v>
      </c>
      <c r="DMM21" s="146">
        <f t="shared" si="65"/>
        <v>366</v>
      </c>
      <c r="DMN21" s="146">
        <f t="shared" si="65"/>
        <v>366</v>
      </c>
      <c r="DMO21" s="146">
        <f t="shared" si="65"/>
        <v>366</v>
      </c>
      <c r="DMP21" s="146">
        <f t="shared" si="65"/>
        <v>366</v>
      </c>
      <c r="DMQ21" s="146">
        <f t="shared" si="65"/>
        <v>366</v>
      </c>
      <c r="DMR21" s="146">
        <f t="shared" si="65"/>
        <v>366</v>
      </c>
      <c r="DMS21" s="146">
        <f t="shared" si="65"/>
        <v>366</v>
      </c>
      <c r="DMT21" s="146">
        <f t="shared" si="65"/>
        <v>366</v>
      </c>
      <c r="DMU21" s="146">
        <f t="shared" si="65"/>
        <v>366</v>
      </c>
      <c r="DMV21" s="146">
        <f t="shared" si="65"/>
        <v>366</v>
      </c>
      <c r="DMW21" s="146">
        <f t="shared" si="65"/>
        <v>366</v>
      </c>
      <c r="DMX21" s="146">
        <f t="shared" si="65"/>
        <v>366</v>
      </c>
      <c r="DMY21" s="146">
        <f t="shared" si="65"/>
        <v>366</v>
      </c>
      <c r="DMZ21" s="146">
        <f t="shared" si="65"/>
        <v>366</v>
      </c>
      <c r="DNA21" s="146">
        <f t="shared" si="65"/>
        <v>366</v>
      </c>
      <c r="DNB21" s="146">
        <f t="shared" si="65"/>
        <v>366</v>
      </c>
      <c r="DNC21" s="146">
        <f t="shared" si="65"/>
        <v>366</v>
      </c>
      <c r="DND21" s="146">
        <f t="shared" si="65"/>
        <v>366</v>
      </c>
      <c r="DNE21" s="146">
        <f t="shared" si="65"/>
        <v>366</v>
      </c>
      <c r="DNF21" s="146">
        <f t="shared" si="65"/>
        <v>366</v>
      </c>
      <c r="DNG21" s="146">
        <f t="shared" si="65"/>
        <v>366</v>
      </c>
      <c r="DNH21" s="146">
        <f t="shared" si="65"/>
        <v>366</v>
      </c>
      <c r="DNI21" s="146">
        <f t="shared" si="65"/>
        <v>366</v>
      </c>
      <c r="DNJ21" s="146">
        <f t="shared" si="65"/>
        <v>366</v>
      </c>
      <c r="DNK21" s="146">
        <f t="shared" si="65"/>
        <v>366</v>
      </c>
      <c r="DNL21" s="146">
        <f t="shared" si="65"/>
        <v>366</v>
      </c>
      <c r="DNM21" s="146">
        <f t="shared" si="65"/>
        <v>366</v>
      </c>
      <c r="DNN21" s="146">
        <f t="shared" si="65"/>
        <v>366</v>
      </c>
      <c r="DNO21" s="146">
        <f t="shared" ref="DNO21:DPZ21" si="66" xml:space="preserve"> DATE(YEAR(DNO20), MONTH(DNO20) + 12, DAY(1) - 1)</f>
        <v>366</v>
      </c>
      <c r="DNP21" s="146">
        <f t="shared" si="66"/>
        <v>366</v>
      </c>
      <c r="DNQ21" s="146">
        <f t="shared" si="66"/>
        <v>366</v>
      </c>
      <c r="DNR21" s="146">
        <f t="shared" si="66"/>
        <v>366</v>
      </c>
      <c r="DNS21" s="146">
        <f t="shared" si="66"/>
        <v>366</v>
      </c>
      <c r="DNT21" s="146">
        <f t="shared" si="66"/>
        <v>366</v>
      </c>
      <c r="DNU21" s="146">
        <f t="shared" si="66"/>
        <v>366</v>
      </c>
      <c r="DNV21" s="146">
        <f t="shared" si="66"/>
        <v>366</v>
      </c>
      <c r="DNW21" s="146">
        <f t="shared" si="66"/>
        <v>366</v>
      </c>
      <c r="DNX21" s="146">
        <f t="shared" si="66"/>
        <v>366</v>
      </c>
      <c r="DNY21" s="146">
        <f t="shared" si="66"/>
        <v>366</v>
      </c>
      <c r="DNZ21" s="146">
        <f t="shared" si="66"/>
        <v>366</v>
      </c>
      <c r="DOA21" s="146">
        <f t="shared" si="66"/>
        <v>366</v>
      </c>
      <c r="DOB21" s="146">
        <f t="shared" si="66"/>
        <v>366</v>
      </c>
      <c r="DOC21" s="146">
        <f t="shared" si="66"/>
        <v>366</v>
      </c>
      <c r="DOD21" s="146">
        <f t="shared" si="66"/>
        <v>366</v>
      </c>
      <c r="DOE21" s="146">
        <f t="shared" si="66"/>
        <v>366</v>
      </c>
      <c r="DOF21" s="146">
        <f t="shared" si="66"/>
        <v>366</v>
      </c>
      <c r="DOG21" s="146">
        <f t="shared" si="66"/>
        <v>366</v>
      </c>
      <c r="DOH21" s="146">
        <f t="shared" si="66"/>
        <v>366</v>
      </c>
      <c r="DOI21" s="146">
        <f t="shared" si="66"/>
        <v>366</v>
      </c>
      <c r="DOJ21" s="146">
        <f t="shared" si="66"/>
        <v>366</v>
      </c>
      <c r="DOK21" s="146">
        <f t="shared" si="66"/>
        <v>366</v>
      </c>
      <c r="DOL21" s="146">
        <f t="shared" si="66"/>
        <v>366</v>
      </c>
      <c r="DOM21" s="146">
        <f t="shared" si="66"/>
        <v>366</v>
      </c>
      <c r="DON21" s="146">
        <f t="shared" si="66"/>
        <v>366</v>
      </c>
      <c r="DOO21" s="146">
        <f t="shared" si="66"/>
        <v>366</v>
      </c>
      <c r="DOP21" s="146">
        <f t="shared" si="66"/>
        <v>366</v>
      </c>
      <c r="DOQ21" s="146">
        <f t="shared" si="66"/>
        <v>366</v>
      </c>
      <c r="DOR21" s="146">
        <f t="shared" si="66"/>
        <v>366</v>
      </c>
      <c r="DOS21" s="146">
        <f t="shared" si="66"/>
        <v>366</v>
      </c>
      <c r="DOT21" s="146">
        <f t="shared" si="66"/>
        <v>366</v>
      </c>
      <c r="DOU21" s="146">
        <f t="shared" si="66"/>
        <v>366</v>
      </c>
      <c r="DOV21" s="146">
        <f t="shared" si="66"/>
        <v>366</v>
      </c>
      <c r="DOW21" s="146">
        <f t="shared" si="66"/>
        <v>366</v>
      </c>
      <c r="DOX21" s="146">
        <f t="shared" si="66"/>
        <v>366</v>
      </c>
      <c r="DOY21" s="146">
        <f t="shared" si="66"/>
        <v>366</v>
      </c>
      <c r="DOZ21" s="146">
        <f t="shared" si="66"/>
        <v>366</v>
      </c>
      <c r="DPA21" s="146">
        <f t="shared" si="66"/>
        <v>366</v>
      </c>
      <c r="DPB21" s="146">
        <f t="shared" si="66"/>
        <v>366</v>
      </c>
      <c r="DPC21" s="146">
        <f t="shared" si="66"/>
        <v>366</v>
      </c>
      <c r="DPD21" s="146">
        <f t="shared" si="66"/>
        <v>366</v>
      </c>
      <c r="DPE21" s="146">
        <f t="shared" si="66"/>
        <v>366</v>
      </c>
      <c r="DPF21" s="146">
        <f t="shared" si="66"/>
        <v>366</v>
      </c>
      <c r="DPG21" s="146">
        <f t="shared" si="66"/>
        <v>366</v>
      </c>
      <c r="DPH21" s="146">
        <f t="shared" si="66"/>
        <v>366</v>
      </c>
      <c r="DPI21" s="146">
        <f t="shared" si="66"/>
        <v>366</v>
      </c>
      <c r="DPJ21" s="146">
        <f t="shared" si="66"/>
        <v>366</v>
      </c>
      <c r="DPK21" s="146">
        <f t="shared" si="66"/>
        <v>366</v>
      </c>
      <c r="DPL21" s="146">
        <f t="shared" si="66"/>
        <v>366</v>
      </c>
      <c r="DPM21" s="146">
        <f t="shared" si="66"/>
        <v>366</v>
      </c>
      <c r="DPN21" s="146">
        <f t="shared" si="66"/>
        <v>366</v>
      </c>
      <c r="DPO21" s="146">
        <f t="shared" si="66"/>
        <v>366</v>
      </c>
      <c r="DPP21" s="146">
        <f t="shared" si="66"/>
        <v>366</v>
      </c>
      <c r="DPQ21" s="146">
        <f t="shared" si="66"/>
        <v>366</v>
      </c>
      <c r="DPR21" s="146">
        <f t="shared" si="66"/>
        <v>366</v>
      </c>
      <c r="DPS21" s="146">
        <f t="shared" si="66"/>
        <v>366</v>
      </c>
      <c r="DPT21" s="146">
        <f t="shared" si="66"/>
        <v>366</v>
      </c>
      <c r="DPU21" s="146">
        <f t="shared" si="66"/>
        <v>366</v>
      </c>
      <c r="DPV21" s="146">
        <f t="shared" si="66"/>
        <v>366</v>
      </c>
      <c r="DPW21" s="146">
        <f t="shared" si="66"/>
        <v>366</v>
      </c>
      <c r="DPX21" s="146">
        <f t="shared" si="66"/>
        <v>366</v>
      </c>
      <c r="DPY21" s="146">
        <f t="shared" si="66"/>
        <v>366</v>
      </c>
      <c r="DPZ21" s="146">
        <f t="shared" si="66"/>
        <v>366</v>
      </c>
      <c r="DQA21" s="146">
        <f t="shared" ref="DQA21:DSL21" si="67" xml:space="preserve"> DATE(YEAR(DQA20), MONTH(DQA20) + 12, DAY(1) - 1)</f>
        <v>366</v>
      </c>
      <c r="DQB21" s="146">
        <f t="shared" si="67"/>
        <v>366</v>
      </c>
      <c r="DQC21" s="146">
        <f t="shared" si="67"/>
        <v>366</v>
      </c>
      <c r="DQD21" s="146">
        <f t="shared" si="67"/>
        <v>366</v>
      </c>
      <c r="DQE21" s="146">
        <f t="shared" si="67"/>
        <v>366</v>
      </c>
      <c r="DQF21" s="146">
        <f t="shared" si="67"/>
        <v>366</v>
      </c>
      <c r="DQG21" s="146">
        <f t="shared" si="67"/>
        <v>366</v>
      </c>
      <c r="DQH21" s="146">
        <f t="shared" si="67"/>
        <v>366</v>
      </c>
      <c r="DQI21" s="146">
        <f t="shared" si="67"/>
        <v>366</v>
      </c>
      <c r="DQJ21" s="146">
        <f t="shared" si="67"/>
        <v>366</v>
      </c>
      <c r="DQK21" s="146">
        <f t="shared" si="67"/>
        <v>366</v>
      </c>
      <c r="DQL21" s="146">
        <f t="shared" si="67"/>
        <v>366</v>
      </c>
      <c r="DQM21" s="146">
        <f t="shared" si="67"/>
        <v>366</v>
      </c>
      <c r="DQN21" s="146">
        <f t="shared" si="67"/>
        <v>366</v>
      </c>
      <c r="DQO21" s="146">
        <f t="shared" si="67"/>
        <v>366</v>
      </c>
      <c r="DQP21" s="146">
        <f t="shared" si="67"/>
        <v>366</v>
      </c>
      <c r="DQQ21" s="146">
        <f t="shared" si="67"/>
        <v>366</v>
      </c>
      <c r="DQR21" s="146">
        <f t="shared" si="67"/>
        <v>366</v>
      </c>
      <c r="DQS21" s="146">
        <f t="shared" si="67"/>
        <v>366</v>
      </c>
      <c r="DQT21" s="146">
        <f t="shared" si="67"/>
        <v>366</v>
      </c>
      <c r="DQU21" s="146">
        <f t="shared" si="67"/>
        <v>366</v>
      </c>
      <c r="DQV21" s="146">
        <f t="shared" si="67"/>
        <v>366</v>
      </c>
      <c r="DQW21" s="146">
        <f t="shared" si="67"/>
        <v>366</v>
      </c>
      <c r="DQX21" s="146">
        <f t="shared" si="67"/>
        <v>366</v>
      </c>
      <c r="DQY21" s="146">
        <f t="shared" si="67"/>
        <v>366</v>
      </c>
      <c r="DQZ21" s="146">
        <f t="shared" si="67"/>
        <v>366</v>
      </c>
      <c r="DRA21" s="146">
        <f t="shared" si="67"/>
        <v>366</v>
      </c>
      <c r="DRB21" s="146">
        <f t="shared" si="67"/>
        <v>366</v>
      </c>
      <c r="DRC21" s="146">
        <f t="shared" si="67"/>
        <v>366</v>
      </c>
      <c r="DRD21" s="146">
        <f t="shared" si="67"/>
        <v>366</v>
      </c>
      <c r="DRE21" s="146">
        <f t="shared" si="67"/>
        <v>366</v>
      </c>
      <c r="DRF21" s="146">
        <f t="shared" si="67"/>
        <v>366</v>
      </c>
      <c r="DRG21" s="146">
        <f t="shared" si="67"/>
        <v>366</v>
      </c>
      <c r="DRH21" s="146">
        <f t="shared" si="67"/>
        <v>366</v>
      </c>
      <c r="DRI21" s="146">
        <f t="shared" si="67"/>
        <v>366</v>
      </c>
      <c r="DRJ21" s="146">
        <f t="shared" si="67"/>
        <v>366</v>
      </c>
      <c r="DRK21" s="146">
        <f t="shared" si="67"/>
        <v>366</v>
      </c>
      <c r="DRL21" s="146">
        <f t="shared" si="67"/>
        <v>366</v>
      </c>
      <c r="DRM21" s="146">
        <f t="shared" si="67"/>
        <v>366</v>
      </c>
      <c r="DRN21" s="146">
        <f t="shared" si="67"/>
        <v>366</v>
      </c>
      <c r="DRO21" s="146">
        <f t="shared" si="67"/>
        <v>366</v>
      </c>
      <c r="DRP21" s="146">
        <f t="shared" si="67"/>
        <v>366</v>
      </c>
      <c r="DRQ21" s="146">
        <f t="shared" si="67"/>
        <v>366</v>
      </c>
      <c r="DRR21" s="146">
        <f t="shared" si="67"/>
        <v>366</v>
      </c>
      <c r="DRS21" s="146">
        <f t="shared" si="67"/>
        <v>366</v>
      </c>
      <c r="DRT21" s="146">
        <f t="shared" si="67"/>
        <v>366</v>
      </c>
      <c r="DRU21" s="146">
        <f t="shared" si="67"/>
        <v>366</v>
      </c>
      <c r="DRV21" s="146">
        <f t="shared" si="67"/>
        <v>366</v>
      </c>
      <c r="DRW21" s="146">
        <f t="shared" si="67"/>
        <v>366</v>
      </c>
      <c r="DRX21" s="146">
        <f t="shared" si="67"/>
        <v>366</v>
      </c>
      <c r="DRY21" s="146">
        <f t="shared" si="67"/>
        <v>366</v>
      </c>
      <c r="DRZ21" s="146">
        <f t="shared" si="67"/>
        <v>366</v>
      </c>
      <c r="DSA21" s="146">
        <f t="shared" si="67"/>
        <v>366</v>
      </c>
      <c r="DSB21" s="146">
        <f t="shared" si="67"/>
        <v>366</v>
      </c>
      <c r="DSC21" s="146">
        <f t="shared" si="67"/>
        <v>366</v>
      </c>
      <c r="DSD21" s="146">
        <f t="shared" si="67"/>
        <v>366</v>
      </c>
      <c r="DSE21" s="146">
        <f t="shared" si="67"/>
        <v>366</v>
      </c>
      <c r="DSF21" s="146">
        <f t="shared" si="67"/>
        <v>366</v>
      </c>
      <c r="DSG21" s="146">
        <f t="shared" si="67"/>
        <v>366</v>
      </c>
      <c r="DSH21" s="146">
        <f t="shared" si="67"/>
        <v>366</v>
      </c>
      <c r="DSI21" s="146">
        <f t="shared" si="67"/>
        <v>366</v>
      </c>
      <c r="DSJ21" s="146">
        <f t="shared" si="67"/>
        <v>366</v>
      </c>
      <c r="DSK21" s="146">
        <f t="shared" si="67"/>
        <v>366</v>
      </c>
      <c r="DSL21" s="146">
        <f t="shared" si="67"/>
        <v>366</v>
      </c>
      <c r="DSM21" s="146">
        <f t="shared" ref="DSM21:DUX21" si="68" xml:space="preserve"> DATE(YEAR(DSM20), MONTH(DSM20) + 12, DAY(1) - 1)</f>
        <v>366</v>
      </c>
      <c r="DSN21" s="146">
        <f t="shared" si="68"/>
        <v>366</v>
      </c>
      <c r="DSO21" s="146">
        <f t="shared" si="68"/>
        <v>366</v>
      </c>
      <c r="DSP21" s="146">
        <f t="shared" si="68"/>
        <v>366</v>
      </c>
      <c r="DSQ21" s="146">
        <f t="shared" si="68"/>
        <v>366</v>
      </c>
      <c r="DSR21" s="146">
        <f t="shared" si="68"/>
        <v>366</v>
      </c>
      <c r="DSS21" s="146">
        <f t="shared" si="68"/>
        <v>366</v>
      </c>
      <c r="DST21" s="146">
        <f t="shared" si="68"/>
        <v>366</v>
      </c>
      <c r="DSU21" s="146">
        <f t="shared" si="68"/>
        <v>366</v>
      </c>
      <c r="DSV21" s="146">
        <f t="shared" si="68"/>
        <v>366</v>
      </c>
      <c r="DSW21" s="146">
        <f t="shared" si="68"/>
        <v>366</v>
      </c>
      <c r="DSX21" s="146">
        <f t="shared" si="68"/>
        <v>366</v>
      </c>
      <c r="DSY21" s="146">
        <f t="shared" si="68"/>
        <v>366</v>
      </c>
      <c r="DSZ21" s="146">
        <f t="shared" si="68"/>
        <v>366</v>
      </c>
      <c r="DTA21" s="146">
        <f t="shared" si="68"/>
        <v>366</v>
      </c>
      <c r="DTB21" s="146">
        <f t="shared" si="68"/>
        <v>366</v>
      </c>
      <c r="DTC21" s="146">
        <f t="shared" si="68"/>
        <v>366</v>
      </c>
      <c r="DTD21" s="146">
        <f t="shared" si="68"/>
        <v>366</v>
      </c>
      <c r="DTE21" s="146">
        <f t="shared" si="68"/>
        <v>366</v>
      </c>
      <c r="DTF21" s="146">
        <f t="shared" si="68"/>
        <v>366</v>
      </c>
      <c r="DTG21" s="146">
        <f t="shared" si="68"/>
        <v>366</v>
      </c>
      <c r="DTH21" s="146">
        <f t="shared" si="68"/>
        <v>366</v>
      </c>
      <c r="DTI21" s="146">
        <f t="shared" si="68"/>
        <v>366</v>
      </c>
      <c r="DTJ21" s="146">
        <f t="shared" si="68"/>
        <v>366</v>
      </c>
      <c r="DTK21" s="146">
        <f t="shared" si="68"/>
        <v>366</v>
      </c>
      <c r="DTL21" s="146">
        <f t="shared" si="68"/>
        <v>366</v>
      </c>
      <c r="DTM21" s="146">
        <f t="shared" si="68"/>
        <v>366</v>
      </c>
      <c r="DTN21" s="146">
        <f t="shared" si="68"/>
        <v>366</v>
      </c>
      <c r="DTO21" s="146">
        <f t="shared" si="68"/>
        <v>366</v>
      </c>
      <c r="DTP21" s="146">
        <f t="shared" si="68"/>
        <v>366</v>
      </c>
      <c r="DTQ21" s="146">
        <f t="shared" si="68"/>
        <v>366</v>
      </c>
      <c r="DTR21" s="146">
        <f t="shared" si="68"/>
        <v>366</v>
      </c>
      <c r="DTS21" s="146">
        <f t="shared" si="68"/>
        <v>366</v>
      </c>
      <c r="DTT21" s="146">
        <f t="shared" si="68"/>
        <v>366</v>
      </c>
      <c r="DTU21" s="146">
        <f t="shared" si="68"/>
        <v>366</v>
      </c>
      <c r="DTV21" s="146">
        <f t="shared" si="68"/>
        <v>366</v>
      </c>
      <c r="DTW21" s="146">
        <f t="shared" si="68"/>
        <v>366</v>
      </c>
      <c r="DTX21" s="146">
        <f t="shared" si="68"/>
        <v>366</v>
      </c>
      <c r="DTY21" s="146">
        <f t="shared" si="68"/>
        <v>366</v>
      </c>
      <c r="DTZ21" s="146">
        <f t="shared" si="68"/>
        <v>366</v>
      </c>
      <c r="DUA21" s="146">
        <f t="shared" si="68"/>
        <v>366</v>
      </c>
      <c r="DUB21" s="146">
        <f t="shared" si="68"/>
        <v>366</v>
      </c>
      <c r="DUC21" s="146">
        <f t="shared" si="68"/>
        <v>366</v>
      </c>
      <c r="DUD21" s="146">
        <f t="shared" si="68"/>
        <v>366</v>
      </c>
      <c r="DUE21" s="146">
        <f t="shared" si="68"/>
        <v>366</v>
      </c>
      <c r="DUF21" s="146">
        <f t="shared" si="68"/>
        <v>366</v>
      </c>
      <c r="DUG21" s="146">
        <f t="shared" si="68"/>
        <v>366</v>
      </c>
      <c r="DUH21" s="146">
        <f t="shared" si="68"/>
        <v>366</v>
      </c>
      <c r="DUI21" s="146">
        <f t="shared" si="68"/>
        <v>366</v>
      </c>
      <c r="DUJ21" s="146">
        <f t="shared" si="68"/>
        <v>366</v>
      </c>
      <c r="DUK21" s="146">
        <f t="shared" si="68"/>
        <v>366</v>
      </c>
      <c r="DUL21" s="146">
        <f t="shared" si="68"/>
        <v>366</v>
      </c>
      <c r="DUM21" s="146">
        <f t="shared" si="68"/>
        <v>366</v>
      </c>
      <c r="DUN21" s="146">
        <f t="shared" si="68"/>
        <v>366</v>
      </c>
      <c r="DUO21" s="146">
        <f t="shared" si="68"/>
        <v>366</v>
      </c>
      <c r="DUP21" s="146">
        <f t="shared" si="68"/>
        <v>366</v>
      </c>
      <c r="DUQ21" s="146">
        <f t="shared" si="68"/>
        <v>366</v>
      </c>
      <c r="DUR21" s="146">
        <f t="shared" si="68"/>
        <v>366</v>
      </c>
      <c r="DUS21" s="146">
        <f t="shared" si="68"/>
        <v>366</v>
      </c>
      <c r="DUT21" s="146">
        <f t="shared" si="68"/>
        <v>366</v>
      </c>
      <c r="DUU21" s="146">
        <f t="shared" si="68"/>
        <v>366</v>
      </c>
      <c r="DUV21" s="146">
        <f t="shared" si="68"/>
        <v>366</v>
      </c>
      <c r="DUW21" s="146">
        <f t="shared" si="68"/>
        <v>366</v>
      </c>
      <c r="DUX21" s="146">
        <f t="shared" si="68"/>
        <v>366</v>
      </c>
      <c r="DUY21" s="146">
        <f t="shared" ref="DUY21:DXJ21" si="69" xml:space="preserve"> DATE(YEAR(DUY20), MONTH(DUY20) + 12, DAY(1) - 1)</f>
        <v>366</v>
      </c>
      <c r="DUZ21" s="146">
        <f t="shared" si="69"/>
        <v>366</v>
      </c>
      <c r="DVA21" s="146">
        <f t="shared" si="69"/>
        <v>366</v>
      </c>
      <c r="DVB21" s="146">
        <f t="shared" si="69"/>
        <v>366</v>
      </c>
      <c r="DVC21" s="146">
        <f t="shared" si="69"/>
        <v>366</v>
      </c>
      <c r="DVD21" s="146">
        <f t="shared" si="69"/>
        <v>366</v>
      </c>
      <c r="DVE21" s="146">
        <f t="shared" si="69"/>
        <v>366</v>
      </c>
      <c r="DVF21" s="146">
        <f t="shared" si="69"/>
        <v>366</v>
      </c>
      <c r="DVG21" s="146">
        <f t="shared" si="69"/>
        <v>366</v>
      </c>
      <c r="DVH21" s="146">
        <f t="shared" si="69"/>
        <v>366</v>
      </c>
      <c r="DVI21" s="146">
        <f t="shared" si="69"/>
        <v>366</v>
      </c>
      <c r="DVJ21" s="146">
        <f t="shared" si="69"/>
        <v>366</v>
      </c>
      <c r="DVK21" s="146">
        <f t="shared" si="69"/>
        <v>366</v>
      </c>
      <c r="DVL21" s="146">
        <f t="shared" si="69"/>
        <v>366</v>
      </c>
      <c r="DVM21" s="146">
        <f t="shared" si="69"/>
        <v>366</v>
      </c>
      <c r="DVN21" s="146">
        <f t="shared" si="69"/>
        <v>366</v>
      </c>
      <c r="DVO21" s="146">
        <f t="shared" si="69"/>
        <v>366</v>
      </c>
      <c r="DVP21" s="146">
        <f t="shared" si="69"/>
        <v>366</v>
      </c>
      <c r="DVQ21" s="146">
        <f t="shared" si="69"/>
        <v>366</v>
      </c>
      <c r="DVR21" s="146">
        <f t="shared" si="69"/>
        <v>366</v>
      </c>
      <c r="DVS21" s="146">
        <f t="shared" si="69"/>
        <v>366</v>
      </c>
      <c r="DVT21" s="146">
        <f t="shared" si="69"/>
        <v>366</v>
      </c>
      <c r="DVU21" s="146">
        <f t="shared" si="69"/>
        <v>366</v>
      </c>
      <c r="DVV21" s="146">
        <f t="shared" si="69"/>
        <v>366</v>
      </c>
      <c r="DVW21" s="146">
        <f t="shared" si="69"/>
        <v>366</v>
      </c>
      <c r="DVX21" s="146">
        <f t="shared" si="69"/>
        <v>366</v>
      </c>
      <c r="DVY21" s="146">
        <f t="shared" si="69"/>
        <v>366</v>
      </c>
      <c r="DVZ21" s="146">
        <f t="shared" si="69"/>
        <v>366</v>
      </c>
      <c r="DWA21" s="146">
        <f t="shared" si="69"/>
        <v>366</v>
      </c>
      <c r="DWB21" s="146">
        <f t="shared" si="69"/>
        <v>366</v>
      </c>
      <c r="DWC21" s="146">
        <f t="shared" si="69"/>
        <v>366</v>
      </c>
      <c r="DWD21" s="146">
        <f t="shared" si="69"/>
        <v>366</v>
      </c>
      <c r="DWE21" s="146">
        <f t="shared" si="69"/>
        <v>366</v>
      </c>
      <c r="DWF21" s="146">
        <f t="shared" si="69"/>
        <v>366</v>
      </c>
      <c r="DWG21" s="146">
        <f t="shared" si="69"/>
        <v>366</v>
      </c>
      <c r="DWH21" s="146">
        <f t="shared" si="69"/>
        <v>366</v>
      </c>
      <c r="DWI21" s="146">
        <f t="shared" si="69"/>
        <v>366</v>
      </c>
      <c r="DWJ21" s="146">
        <f t="shared" si="69"/>
        <v>366</v>
      </c>
      <c r="DWK21" s="146">
        <f t="shared" si="69"/>
        <v>366</v>
      </c>
      <c r="DWL21" s="146">
        <f t="shared" si="69"/>
        <v>366</v>
      </c>
      <c r="DWM21" s="146">
        <f t="shared" si="69"/>
        <v>366</v>
      </c>
      <c r="DWN21" s="146">
        <f t="shared" si="69"/>
        <v>366</v>
      </c>
      <c r="DWO21" s="146">
        <f t="shared" si="69"/>
        <v>366</v>
      </c>
      <c r="DWP21" s="146">
        <f t="shared" si="69"/>
        <v>366</v>
      </c>
      <c r="DWQ21" s="146">
        <f t="shared" si="69"/>
        <v>366</v>
      </c>
      <c r="DWR21" s="146">
        <f t="shared" si="69"/>
        <v>366</v>
      </c>
      <c r="DWS21" s="146">
        <f t="shared" si="69"/>
        <v>366</v>
      </c>
      <c r="DWT21" s="146">
        <f t="shared" si="69"/>
        <v>366</v>
      </c>
      <c r="DWU21" s="146">
        <f t="shared" si="69"/>
        <v>366</v>
      </c>
      <c r="DWV21" s="146">
        <f t="shared" si="69"/>
        <v>366</v>
      </c>
      <c r="DWW21" s="146">
        <f t="shared" si="69"/>
        <v>366</v>
      </c>
      <c r="DWX21" s="146">
        <f t="shared" si="69"/>
        <v>366</v>
      </c>
      <c r="DWY21" s="146">
        <f t="shared" si="69"/>
        <v>366</v>
      </c>
      <c r="DWZ21" s="146">
        <f t="shared" si="69"/>
        <v>366</v>
      </c>
      <c r="DXA21" s="146">
        <f t="shared" si="69"/>
        <v>366</v>
      </c>
      <c r="DXB21" s="146">
        <f t="shared" si="69"/>
        <v>366</v>
      </c>
      <c r="DXC21" s="146">
        <f t="shared" si="69"/>
        <v>366</v>
      </c>
      <c r="DXD21" s="146">
        <f t="shared" si="69"/>
        <v>366</v>
      </c>
      <c r="DXE21" s="146">
        <f t="shared" si="69"/>
        <v>366</v>
      </c>
      <c r="DXF21" s="146">
        <f t="shared" si="69"/>
        <v>366</v>
      </c>
      <c r="DXG21" s="146">
        <f t="shared" si="69"/>
        <v>366</v>
      </c>
      <c r="DXH21" s="146">
        <f t="shared" si="69"/>
        <v>366</v>
      </c>
      <c r="DXI21" s="146">
        <f t="shared" si="69"/>
        <v>366</v>
      </c>
      <c r="DXJ21" s="146">
        <f t="shared" si="69"/>
        <v>366</v>
      </c>
      <c r="DXK21" s="146">
        <f t="shared" ref="DXK21:DZV21" si="70" xml:space="preserve"> DATE(YEAR(DXK20), MONTH(DXK20) + 12, DAY(1) - 1)</f>
        <v>366</v>
      </c>
      <c r="DXL21" s="146">
        <f t="shared" si="70"/>
        <v>366</v>
      </c>
      <c r="DXM21" s="146">
        <f t="shared" si="70"/>
        <v>366</v>
      </c>
      <c r="DXN21" s="146">
        <f t="shared" si="70"/>
        <v>366</v>
      </c>
      <c r="DXO21" s="146">
        <f t="shared" si="70"/>
        <v>366</v>
      </c>
      <c r="DXP21" s="146">
        <f t="shared" si="70"/>
        <v>366</v>
      </c>
      <c r="DXQ21" s="146">
        <f t="shared" si="70"/>
        <v>366</v>
      </c>
      <c r="DXR21" s="146">
        <f t="shared" si="70"/>
        <v>366</v>
      </c>
      <c r="DXS21" s="146">
        <f t="shared" si="70"/>
        <v>366</v>
      </c>
      <c r="DXT21" s="146">
        <f t="shared" si="70"/>
        <v>366</v>
      </c>
      <c r="DXU21" s="146">
        <f t="shared" si="70"/>
        <v>366</v>
      </c>
      <c r="DXV21" s="146">
        <f t="shared" si="70"/>
        <v>366</v>
      </c>
      <c r="DXW21" s="146">
        <f t="shared" si="70"/>
        <v>366</v>
      </c>
      <c r="DXX21" s="146">
        <f t="shared" si="70"/>
        <v>366</v>
      </c>
      <c r="DXY21" s="146">
        <f t="shared" si="70"/>
        <v>366</v>
      </c>
      <c r="DXZ21" s="146">
        <f t="shared" si="70"/>
        <v>366</v>
      </c>
      <c r="DYA21" s="146">
        <f t="shared" si="70"/>
        <v>366</v>
      </c>
      <c r="DYB21" s="146">
        <f t="shared" si="70"/>
        <v>366</v>
      </c>
      <c r="DYC21" s="146">
        <f t="shared" si="70"/>
        <v>366</v>
      </c>
      <c r="DYD21" s="146">
        <f t="shared" si="70"/>
        <v>366</v>
      </c>
      <c r="DYE21" s="146">
        <f t="shared" si="70"/>
        <v>366</v>
      </c>
      <c r="DYF21" s="146">
        <f t="shared" si="70"/>
        <v>366</v>
      </c>
      <c r="DYG21" s="146">
        <f t="shared" si="70"/>
        <v>366</v>
      </c>
      <c r="DYH21" s="146">
        <f t="shared" si="70"/>
        <v>366</v>
      </c>
      <c r="DYI21" s="146">
        <f t="shared" si="70"/>
        <v>366</v>
      </c>
      <c r="DYJ21" s="146">
        <f t="shared" si="70"/>
        <v>366</v>
      </c>
      <c r="DYK21" s="146">
        <f t="shared" si="70"/>
        <v>366</v>
      </c>
      <c r="DYL21" s="146">
        <f t="shared" si="70"/>
        <v>366</v>
      </c>
      <c r="DYM21" s="146">
        <f t="shared" si="70"/>
        <v>366</v>
      </c>
      <c r="DYN21" s="146">
        <f t="shared" si="70"/>
        <v>366</v>
      </c>
      <c r="DYO21" s="146">
        <f t="shared" si="70"/>
        <v>366</v>
      </c>
      <c r="DYP21" s="146">
        <f t="shared" si="70"/>
        <v>366</v>
      </c>
      <c r="DYQ21" s="146">
        <f t="shared" si="70"/>
        <v>366</v>
      </c>
      <c r="DYR21" s="146">
        <f t="shared" si="70"/>
        <v>366</v>
      </c>
      <c r="DYS21" s="146">
        <f t="shared" si="70"/>
        <v>366</v>
      </c>
      <c r="DYT21" s="146">
        <f t="shared" si="70"/>
        <v>366</v>
      </c>
      <c r="DYU21" s="146">
        <f t="shared" si="70"/>
        <v>366</v>
      </c>
      <c r="DYV21" s="146">
        <f t="shared" si="70"/>
        <v>366</v>
      </c>
      <c r="DYW21" s="146">
        <f t="shared" si="70"/>
        <v>366</v>
      </c>
      <c r="DYX21" s="146">
        <f t="shared" si="70"/>
        <v>366</v>
      </c>
      <c r="DYY21" s="146">
        <f t="shared" si="70"/>
        <v>366</v>
      </c>
      <c r="DYZ21" s="146">
        <f t="shared" si="70"/>
        <v>366</v>
      </c>
      <c r="DZA21" s="146">
        <f t="shared" si="70"/>
        <v>366</v>
      </c>
      <c r="DZB21" s="146">
        <f t="shared" si="70"/>
        <v>366</v>
      </c>
      <c r="DZC21" s="146">
        <f t="shared" si="70"/>
        <v>366</v>
      </c>
      <c r="DZD21" s="146">
        <f t="shared" si="70"/>
        <v>366</v>
      </c>
      <c r="DZE21" s="146">
        <f t="shared" si="70"/>
        <v>366</v>
      </c>
      <c r="DZF21" s="146">
        <f t="shared" si="70"/>
        <v>366</v>
      </c>
      <c r="DZG21" s="146">
        <f t="shared" si="70"/>
        <v>366</v>
      </c>
      <c r="DZH21" s="146">
        <f t="shared" si="70"/>
        <v>366</v>
      </c>
      <c r="DZI21" s="146">
        <f t="shared" si="70"/>
        <v>366</v>
      </c>
      <c r="DZJ21" s="146">
        <f t="shared" si="70"/>
        <v>366</v>
      </c>
      <c r="DZK21" s="146">
        <f t="shared" si="70"/>
        <v>366</v>
      </c>
      <c r="DZL21" s="146">
        <f t="shared" si="70"/>
        <v>366</v>
      </c>
      <c r="DZM21" s="146">
        <f t="shared" si="70"/>
        <v>366</v>
      </c>
      <c r="DZN21" s="146">
        <f t="shared" si="70"/>
        <v>366</v>
      </c>
      <c r="DZO21" s="146">
        <f t="shared" si="70"/>
        <v>366</v>
      </c>
      <c r="DZP21" s="146">
        <f t="shared" si="70"/>
        <v>366</v>
      </c>
      <c r="DZQ21" s="146">
        <f t="shared" si="70"/>
        <v>366</v>
      </c>
      <c r="DZR21" s="146">
        <f t="shared" si="70"/>
        <v>366</v>
      </c>
      <c r="DZS21" s="146">
        <f t="shared" si="70"/>
        <v>366</v>
      </c>
      <c r="DZT21" s="146">
        <f t="shared" si="70"/>
        <v>366</v>
      </c>
      <c r="DZU21" s="146">
        <f t="shared" si="70"/>
        <v>366</v>
      </c>
      <c r="DZV21" s="146">
        <f t="shared" si="70"/>
        <v>366</v>
      </c>
      <c r="DZW21" s="146">
        <f t="shared" ref="DZW21:ECH21" si="71" xml:space="preserve"> DATE(YEAR(DZW20), MONTH(DZW20) + 12, DAY(1) - 1)</f>
        <v>366</v>
      </c>
      <c r="DZX21" s="146">
        <f t="shared" si="71"/>
        <v>366</v>
      </c>
      <c r="DZY21" s="146">
        <f t="shared" si="71"/>
        <v>366</v>
      </c>
      <c r="DZZ21" s="146">
        <f t="shared" si="71"/>
        <v>366</v>
      </c>
      <c r="EAA21" s="146">
        <f t="shared" si="71"/>
        <v>366</v>
      </c>
      <c r="EAB21" s="146">
        <f t="shared" si="71"/>
        <v>366</v>
      </c>
      <c r="EAC21" s="146">
        <f t="shared" si="71"/>
        <v>366</v>
      </c>
      <c r="EAD21" s="146">
        <f t="shared" si="71"/>
        <v>366</v>
      </c>
      <c r="EAE21" s="146">
        <f t="shared" si="71"/>
        <v>366</v>
      </c>
      <c r="EAF21" s="146">
        <f t="shared" si="71"/>
        <v>366</v>
      </c>
      <c r="EAG21" s="146">
        <f t="shared" si="71"/>
        <v>366</v>
      </c>
      <c r="EAH21" s="146">
        <f t="shared" si="71"/>
        <v>366</v>
      </c>
      <c r="EAI21" s="146">
        <f t="shared" si="71"/>
        <v>366</v>
      </c>
      <c r="EAJ21" s="146">
        <f t="shared" si="71"/>
        <v>366</v>
      </c>
      <c r="EAK21" s="146">
        <f t="shared" si="71"/>
        <v>366</v>
      </c>
      <c r="EAL21" s="146">
        <f t="shared" si="71"/>
        <v>366</v>
      </c>
      <c r="EAM21" s="146">
        <f t="shared" si="71"/>
        <v>366</v>
      </c>
      <c r="EAN21" s="146">
        <f t="shared" si="71"/>
        <v>366</v>
      </c>
      <c r="EAO21" s="146">
        <f t="shared" si="71"/>
        <v>366</v>
      </c>
      <c r="EAP21" s="146">
        <f t="shared" si="71"/>
        <v>366</v>
      </c>
      <c r="EAQ21" s="146">
        <f t="shared" si="71"/>
        <v>366</v>
      </c>
      <c r="EAR21" s="146">
        <f t="shared" si="71"/>
        <v>366</v>
      </c>
      <c r="EAS21" s="146">
        <f t="shared" si="71"/>
        <v>366</v>
      </c>
      <c r="EAT21" s="146">
        <f t="shared" si="71"/>
        <v>366</v>
      </c>
      <c r="EAU21" s="146">
        <f t="shared" si="71"/>
        <v>366</v>
      </c>
      <c r="EAV21" s="146">
        <f t="shared" si="71"/>
        <v>366</v>
      </c>
      <c r="EAW21" s="146">
        <f t="shared" si="71"/>
        <v>366</v>
      </c>
      <c r="EAX21" s="146">
        <f t="shared" si="71"/>
        <v>366</v>
      </c>
      <c r="EAY21" s="146">
        <f t="shared" si="71"/>
        <v>366</v>
      </c>
      <c r="EAZ21" s="146">
        <f t="shared" si="71"/>
        <v>366</v>
      </c>
      <c r="EBA21" s="146">
        <f t="shared" si="71"/>
        <v>366</v>
      </c>
      <c r="EBB21" s="146">
        <f t="shared" si="71"/>
        <v>366</v>
      </c>
      <c r="EBC21" s="146">
        <f t="shared" si="71"/>
        <v>366</v>
      </c>
      <c r="EBD21" s="146">
        <f t="shared" si="71"/>
        <v>366</v>
      </c>
      <c r="EBE21" s="146">
        <f t="shared" si="71"/>
        <v>366</v>
      </c>
      <c r="EBF21" s="146">
        <f t="shared" si="71"/>
        <v>366</v>
      </c>
      <c r="EBG21" s="146">
        <f t="shared" si="71"/>
        <v>366</v>
      </c>
      <c r="EBH21" s="146">
        <f t="shared" si="71"/>
        <v>366</v>
      </c>
      <c r="EBI21" s="146">
        <f t="shared" si="71"/>
        <v>366</v>
      </c>
      <c r="EBJ21" s="146">
        <f t="shared" si="71"/>
        <v>366</v>
      </c>
      <c r="EBK21" s="146">
        <f t="shared" si="71"/>
        <v>366</v>
      </c>
      <c r="EBL21" s="146">
        <f t="shared" si="71"/>
        <v>366</v>
      </c>
      <c r="EBM21" s="146">
        <f t="shared" si="71"/>
        <v>366</v>
      </c>
      <c r="EBN21" s="146">
        <f t="shared" si="71"/>
        <v>366</v>
      </c>
      <c r="EBO21" s="146">
        <f t="shared" si="71"/>
        <v>366</v>
      </c>
      <c r="EBP21" s="146">
        <f t="shared" si="71"/>
        <v>366</v>
      </c>
      <c r="EBQ21" s="146">
        <f t="shared" si="71"/>
        <v>366</v>
      </c>
      <c r="EBR21" s="146">
        <f t="shared" si="71"/>
        <v>366</v>
      </c>
      <c r="EBS21" s="146">
        <f t="shared" si="71"/>
        <v>366</v>
      </c>
      <c r="EBT21" s="146">
        <f t="shared" si="71"/>
        <v>366</v>
      </c>
      <c r="EBU21" s="146">
        <f t="shared" si="71"/>
        <v>366</v>
      </c>
      <c r="EBV21" s="146">
        <f t="shared" si="71"/>
        <v>366</v>
      </c>
      <c r="EBW21" s="146">
        <f t="shared" si="71"/>
        <v>366</v>
      </c>
      <c r="EBX21" s="146">
        <f t="shared" si="71"/>
        <v>366</v>
      </c>
      <c r="EBY21" s="146">
        <f t="shared" si="71"/>
        <v>366</v>
      </c>
      <c r="EBZ21" s="146">
        <f t="shared" si="71"/>
        <v>366</v>
      </c>
      <c r="ECA21" s="146">
        <f t="shared" si="71"/>
        <v>366</v>
      </c>
      <c r="ECB21" s="146">
        <f t="shared" si="71"/>
        <v>366</v>
      </c>
      <c r="ECC21" s="146">
        <f t="shared" si="71"/>
        <v>366</v>
      </c>
      <c r="ECD21" s="146">
        <f t="shared" si="71"/>
        <v>366</v>
      </c>
      <c r="ECE21" s="146">
        <f t="shared" si="71"/>
        <v>366</v>
      </c>
      <c r="ECF21" s="146">
        <f t="shared" si="71"/>
        <v>366</v>
      </c>
      <c r="ECG21" s="146">
        <f t="shared" si="71"/>
        <v>366</v>
      </c>
      <c r="ECH21" s="146">
        <f t="shared" si="71"/>
        <v>366</v>
      </c>
      <c r="ECI21" s="146">
        <f t="shared" ref="ECI21:EET21" si="72" xml:space="preserve"> DATE(YEAR(ECI20), MONTH(ECI20) + 12, DAY(1) - 1)</f>
        <v>366</v>
      </c>
      <c r="ECJ21" s="146">
        <f t="shared" si="72"/>
        <v>366</v>
      </c>
      <c r="ECK21" s="146">
        <f t="shared" si="72"/>
        <v>366</v>
      </c>
      <c r="ECL21" s="146">
        <f t="shared" si="72"/>
        <v>366</v>
      </c>
      <c r="ECM21" s="146">
        <f t="shared" si="72"/>
        <v>366</v>
      </c>
      <c r="ECN21" s="146">
        <f t="shared" si="72"/>
        <v>366</v>
      </c>
      <c r="ECO21" s="146">
        <f t="shared" si="72"/>
        <v>366</v>
      </c>
      <c r="ECP21" s="146">
        <f t="shared" si="72"/>
        <v>366</v>
      </c>
      <c r="ECQ21" s="146">
        <f t="shared" si="72"/>
        <v>366</v>
      </c>
      <c r="ECR21" s="146">
        <f t="shared" si="72"/>
        <v>366</v>
      </c>
      <c r="ECS21" s="146">
        <f t="shared" si="72"/>
        <v>366</v>
      </c>
      <c r="ECT21" s="146">
        <f t="shared" si="72"/>
        <v>366</v>
      </c>
      <c r="ECU21" s="146">
        <f t="shared" si="72"/>
        <v>366</v>
      </c>
      <c r="ECV21" s="146">
        <f t="shared" si="72"/>
        <v>366</v>
      </c>
      <c r="ECW21" s="146">
        <f t="shared" si="72"/>
        <v>366</v>
      </c>
      <c r="ECX21" s="146">
        <f t="shared" si="72"/>
        <v>366</v>
      </c>
      <c r="ECY21" s="146">
        <f t="shared" si="72"/>
        <v>366</v>
      </c>
      <c r="ECZ21" s="146">
        <f t="shared" si="72"/>
        <v>366</v>
      </c>
      <c r="EDA21" s="146">
        <f t="shared" si="72"/>
        <v>366</v>
      </c>
      <c r="EDB21" s="146">
        <f t="shared" si="72"/>
        <v>366</v>
      </c>
      <c r="EDC21" s="146">
        <f t="shared" si="72"/>
        <v>366</v>
      </c>
      <c r="EDD21" s="146">
        <f t="shared" si="72"/>
        <v>366</v>
      </c>
      <c r="EDE21" s="146">
        <f t="shared" si="72"/>
        <v>366</v>
      </c>
      <c r="EDF21" s="146">
        <f t="shared" si="72"/>
        <v>366</v>
      </c>
      <c r="EDG21" s="146">
        <f t="shared" si="72"/>
        <v>366</v>
      </c>
      <c r="EDH21" s="146">
        <f t="shared" si="72"/>
        <v>366</v>
      </c>
      <c r="EDI21" s="146">
        <f t="shared" si="72"/>
        <v>366</v>
      </c>
      <c r="EDJ21" s="146">
        <f t="shared" si="72"/>
        <v>366</v>
      </c>
      <c r="EDK21" s="146">
        <f t="shared" si="72"/>
        <v>366</v>
      </c>
      <c r="EDL21" s="146">
        <f t="shared" si="72"/>
        <v>366</v>
      </c>
      <c r="EDM21" s="146">
        <f t="shared" si="72"/>
        <v>366</v>
      </c>
      <c r="EDN21" s="146">
        <f t="shared" si="72"/>
        <v>366</v>
      </c>
      <c r="EDO21" s="146">
        <f t="shared" si="72"/>
        <v>366</v>
      </c>
      <c r="EDP21" s="146">
        <f t="shared" si="72"/>
        <v>366</v>
      </c>
      <c r="EDQ21" s="146">
        <f t="shared" si="72"/>
        <v>366</v>
      </c>
      <c r="EDR21" s="146">
        <f t="shared" si="72"/>
        <v>366</v>
      </c>
      <c r="EDS21" s="146">
        <f t="shared" si="72"/>
        <v>366</v>
      </c>
      <c r="EDT21" s="146">
        <f t="shared" si="72"/>
        <v>366</v>
      </c>
      <c r="EDU21" s="146">
        <f t="shared" si="72"/>
        <v>366</v>
      </c>
      <c r="EDV21" s="146">
        <f t="shared" si="72"/>
        <v>366</v>
      </c>
      <c r="EDW21" s="146">
        <f t="shared" si="72"/>
        <v>366</v>
      </c>
      <c r="EDX21" s="146">
        <f t="shared" si="72"/>
        <v>366</v>
      </c>
      <c r="EDY21" s="146">
        <f t="shared" si="72"/>
        <v>366</v>
      </c>
      <c r="EDZ21" s="146">
        <f t="shared" si="72"/>
        <v>366</v>
      </c>
      <c r="EEA21" s="146">
        <f t="shared" si="72"/>
        <v>366</v>
      </c>
      <c r="EEB21" s="146">
        <f t="shared" si="72"/>
        <v>366</v>
      </c>
      <c r="EEC21" s="146">
        <f t="shared" si="72"/>
        <v>366</v>
      </c>
      <c r="EED21" s="146">
        <f t="shared" si="72"/>
        <v>366</v>
      </c>
      <c r="EEE21" s="146">
        <f t="shared" si="72"/>
        <v>366</v>
      </c>
      <c r="EEF21" s="146">
        <f t="shared" si="72"/>
        <v>366</v>
      </c>
      <c r="EEG21" s="146">
        <f t="shared" si="72"/>
        <v>366</v>
      </c>
      <c r="EEH21" s="146">
        <f t="shared" si="72"/>
        <v>366</v>
      </c>
      <c r="EEI21" s="146">
        <f t="shared" si="72"/>
        <v>366</v>
      </c>
      <c r="EEJ21" s="146">
        <f t="shared" si="72"/>
        <v>366</v>
      </c>
      <c r="EEK21" s="146">
        <f t="shared" si="72"/>
        <v>366</v>
      </c>
      <c r="EEL21" s="146">
        <f t="shared" si="72"/>
        <v>366</v>
      </c>
      <c r="EEM21" s="146">
        <f t="shared" si="72"/>
        <v>366</v>
      </c>
      <c r="EEN21" s="146">
        <f t="shared" si="72"/>
        <v>366</v>
      </c>
      <c r="EEO21" s="146">
        <f t="shared" si="72"/>
        <v>366</v>
      </c>
      <c r="EEP21" s="146">
        <f t="shared" si="72"/>
        <v>366</v>
      </c>
      <c r="EEQ21" s="146">
        <f t="shared" si="72"/>
        <v>366</v>
      </c>
      <c r="EER21" s="146">
        <f t="shared" si="72"/>
        <v>366</v>
      </c>
      <c r="EES21" s="146">
        <f t="shared" si="72"/>
        <v>366</v>
      </c>
      <c r="EET21" s="146">
        <f t="shared" si="72"/>
        <v>366</v>
      </c>
      <c r="EEU21" s="146">
        <f t="shared" ref="EEU21:EHF21" si="73" xml:space="preserve"> DATE(YEAR(EEU20), MONTH(EEU20) + 12, DAY(1) - 1)</f>
        <v>366</v>
      </c>
      <c r="EEV21" s="146">
        <f t="shared" si="73"/>
        <v>366</v>
      </c>
      <c r="EEW21" s="146">
        <f t="shared" si="73"/>
        <v>366</v>
      </c>
      <c r="EEX21" s="146">
        <f t="shared" si="73"/>
        <v>366</v>
      </c>
      <c r="EEY21" s="146">
        <f t="shared" si="73"/>
        <v>366</v>
      </c>
      <c r="EEZ21" s="146">
        <f t="shared" si="73"/>
        <v>366</v>
      </c>
      <c r="EFA21" s="146">
        <f t="shared" si="73"/>
        <v>366</v>
      </c>
      <c r="EFB21" s="146">
        <f t="shared" si="73"/>
        <v>366</v>
      </c>
      <c r="EFC21" s="146">
        <f t="shared" si="73"/>
        <v>366</v>
      </c>
      <c r="EFD21" s="146">
        <f t="shared" si="73"/>
        <v>366</v>
      </c>
      <c r="EFE21" s="146">
        <f t="shared" si="73"/>
        <v>366</v>
      </c>
      <c r="EFF21" s="146">
        <f t="shared" si="73"/>
        <v>366</v>
      </c>
      <c r="EFG21" s="146">
        <f t="shared" si="73"/>
        <v>366</v>
      </c>
      <c r="EFH21" s="146">
        <f t="shared" si="73"/>
        <v>366</v>
      </c>
      <c r="EFI21" s="146">
        <f t="shared" si="73"/>
        <v>366</v>
      </c>
      <c r="EFJ21" s="146">
        <f t="shared" si="73"/>
        <v>366</v>
      </c>
      <c r="EFK21" s="146">
        <f t="shared" si="73"/>
        <v>366</v>
      </c>
      <c r="EFL21" s="146">
        <f t="shared" si="73"/>
        <v>366</v>
      </c>
      <c r="EFM21" s="146">
        <f t="shared" si="73"/>
        <v>366</v>
      </c>
      <c r="EFN21" s="146">
        <f t="shared" si="73"/>
        <v>366</v>
      </c>
      <c r="EFO21" s="146">
        <f t="shared" si="73"/>
        <v>366</v>
      </c>
      <c r="EFP21" s="146">
        <f t="shared" si="73"/>
        <v>366</v>
      </c>
      <c r="EFQ21" s="146">
        <f t="shared" si="73"/>
        <v>366</v>
      </c>
      <c r="EFR21" s="146">
        <f t="shared" si="73"/>
        <v>366</v>
      </c>
      <c r="EFS21" s="146">
        <f t="shared" si="73"/>
        <v>366</v>
      </c>
      <c r="EFT21" s="146">
        <f t="shared" si="73"/>
        <v>366</v>
      </c>
      <c r="EFU21" s="146">
        <f t="shared" si="73"/>
        <v>366</v>
      </c>
      <c r="EFV21" s="146">
        <f t="shared" si="73"/>
        <v>366</v>
      </c>
      <c r="EFW21" s="146">
        <f t="shared" si="73"/>
        <v>366</v>
      </c>
      <c r="EFX21" s="146">
        <f t="shared" si="73"/>
        <v>366</v>
      </c>
      <c r="EFY21" s="146">
        <f t="shared" si="73"/>
        <v>366</v>
      </c>
      <c r="EFZ21" s="146">
        <f t="shared" si="73"/>
        <v>366</v>
      </c>
      <c r="EGA21" s="146">
        <f t="shared" si="73"/>
        <v>366</v>
      </c>
      <c r="EGB21" s="146">
        <f t="shared" si="73"/>
        <v>366</v>
      </c>
      <c r="EGC21" s="146">
        <f t="shared" si="73"/>
        <v>366</v>
      </c>
      <c r="EGD21" s="146">
        <f t="shared" si="73"/>
        <v>366</v>
      </c>
      <c r="EGE21" s="146">
        <f t="shared" si="73"/>
        <v>366</v>
      </c>
      <c r="EGF21" s="146">
        <f t="shared" si="73"/>
        <v>366</v>
      </c>
      <c r="EGG21" s="146">
        <f t="shared" si="73"/>
        <v>366</v>
      </c>
      <c r="EGH21" s="146">
        <f t="shared" si="73"/>
        <v>366</v>
      </c>
      <c r="EGI21" s="146">
        <f t="shared" si="73"/>
        <v>366</v>
      </c>
      <c r="EGJ21" s="146">
        <f t="shared" si="73"/>
        <v>366</v>
      </c>
      <c r="EGK21" s="146">
        <f t="shared" si="73"/>
        <v>366</v>
      </c>
      <c r="EGL21" s="146">
        <f t="shared" si="73"/>
        <v>366</v>
      </c>
      <c r="EGM21" s="146">
        <f t="shared" si="73"/>
        <v>366</v>
      </c>
      <c r="EGN21" s="146">
        <f t="shared" si="73"/>
        <v>366</v>
      </c>
      <c r="EGO21" s="146">
        <f t="shared" si="73"/>
        <v>366</v>
      </c>
      <c r="EGP21" s="146">
        <f t="shared" si="73"/>
        <v>366</v>
      </c>
      <c r="EGQ21" s="146">
        <f t="shared" si="73"/>
        <v>366</v>
      </c>
      <c r="EGR21" s="146">
        <f t="shared" si="73"/>
        <v>366</v>
      </c>
      <c r="EGS21" s="146">
        <f t="shared" si="73"/>
        <v>366</v>
      </c>
      <c r="EGT21" s="146">
        <f t="shared" si="73"/>
        <v>366</v>
      </c>
      <c r="EGU21" s="146">
        <f t="shared" si="73"/>
        <v>366</v>
      </c>
      <c r="EGV21" s="146">
        <f t="shared" si="73"/>
        <v>366</v>
      </c>
      <c r="EGW21" s="146">
        <f t="shared" si="73"/>
        <v>366</v>
      </c>
      <c r="EGX21" s="146">
        <f t="shared" si="73"/>
        <v>366</v>
      </c>
      <c r="EGY21" s="146">
        <f t="shared" si="73"/>
        <v>366</v>
      </c>
      <c r="EGZ21" s="146">
        <f t="shared" si="73"/>
        <v>366</v>
      </c>
      <c r="EHA21" s="146">
        <f t="shared" si="73"/>
        <v>366</v>
      </c>
      <c r="EHB21" s="146">
        <f t="shared" si="73"/>
        <v>366</v>
      </c>
      <c r="EHC21" s="146">
        <f t="shared" si="73"/>
        <v>366</v>
      </c>
      <c r="EHD21" s="146">
        <f t="shared" si="73"/>
        <v>366</v>
      </c>
      <c r="EHE21" s="146">
        <f t="shared" si="73"/>
        <v>366</v>
      </c>
      <c r="EHF21" s="146">
        <f t="shared" si="73"/>
        <v>366</v>
      </c>
      <c r="EHG21" s="146">
        <f t="shared" ref="EHG21:EJR21" si="74" xml:space="preserve"> DATE(YEAR(EHG20), MONTH(EHG20) + 12, DAY(1) - 1)</f>
        <v>366</v>
      </c>
      <c r="EHH21" s="146">
        <f t="shared" si="74"/>
        <v>366</v>
      </c>
      <c r="EHI21" s="146">
        <f t="shared" si="74"/>
        <v>366</v>
      </c>
      <c r="EHJ21" s="146">
        <f t="shared" si="74"/>
        <v>366</v>
      </c>
      <c r="EHK21" s="146">
        <f t="shared" si="74"/>
        <v>366</v>
      </c>
      <c r="EHL21" s="146">
        <f t="shared" si="74"/>
        <v>366</v>
      </c>
      <c r="EHM21" s="146">
        <f t="shared" si="74"/>
        <v>366</v>
      </c>
      <c r="EHN21" s="146">
        <f t="shared" si="74"/>
        <v>366</v>
      </c>
      <c r="EHO21" s="146">
        <f t="shared" si="74"/>
        <v>366</v>
      </c>
      <c r="EHP21" s="146">
        <f t="shared" si="74"/>
        <v>366</v>
      </c>
      <c r="EHQ21" s="146">
        <f t="shared" si="74"/>
        <v>366</v>
      </c>
      <c r="EHR21" s="146">
        <f t="shared" si="74"/>
        <v>366</v>
      </c>
      <c r="EHS21" s="146">
        <f t="shared" si="74"/>
        <v>366</v>
      </c>
      <c r="EHT21" s="146">
        <f t="shared" si="74"/>
        <v>366</v>
      </c>
      <c r="EHU21" s="146">
        <f t="shared" si="74"/>
        <v>366</v>
      </c>
      <c r="EHV21" s="146">
        <f t="shared" si="74"/>
        <v>366</v>
      </c>
      <c r="EHW21" s="146">
        <f t="shared" si="74"/>
        <v>366</v>
      </c>
      <c r="EHX21" s="146">
        <f t="shared" si="74"/>
        <v>366</v>
      </c>
      <c r="EHY21" s="146">
        <f t="shared" si="74"/>
        <v>366</v>
      </c>
      <c r="EHZ21" s="146">
        <f t="shared" si="74"/>
        <v>366</v>
      </c>
      <c r="EIA21" s="146">
        <f t="shared" si="74"/>
        <v>366</v>
      </c>
      <c r="EIB21" s="146">
        <f t="shared" si="74"/>
        <v>366</v>
      </c>
      <c r="EIC21" s="146">
        <f t="shared" si="74"/>
        <v>366</v>
      </c>
      <c r="EID21" s="146">
        <f t="shared" si="74"/>
        <v>366</v>
      </c>
      <c r="EIE21" s="146">
        <f t="shared" si="74"/>
        <v>366</v>
      </c>
      <c r="EIF21" s="146">
        <f t="shared" si="74"/>
        <v>366</v>
      </c>
      <c r="EIG21" s="146">
        <f t="shared" si="74"/>
        <v>366</v>
      </c>
      <c r="EIH21" s="146">
        <f t="shared" si="74"/>
        <v>366</v>
      </c>
      <c r="EII21" s="146">
        <f t="shared" si="74"/>
        <v>366</v>
      </c>
      <c r="EIJ21" s="146">
        <f t="shared" si="74"/>
        <v>366</v>
      </c>
      <c r="EIK21" s="146">
        <f t="shared" si="74"/>
        <v>366</v>
      </c>
      <c r="EIL21" s="146">
        <f t="shared" si="74"/>
        <v>366</v>
      </c>
      <c r="EIM21" s="146">
        <f t="shared" si="74"/>
        <v>366</v>
      </c>
      <c r="EIN21" s="146">
        <f t="shared" si="74"/>
        <v>366</v>
      </c>
      <c r="EIO21" s="146">
        <f t="shared" si="74"/>
        <v>366</v>
      </c>
      <c r="EIP21" s="146">
        <f t="shared" si="74"/>
        <v>366</v>
      </c>
      <c r="EIQ21" s="146">
        <f t="shared" si="74"/>
        <v>366</v>
      </c>
      <c r="EIR21" s="146">
        <f t="shared" si="74"/>
        <v>366</v>
      </c>
      <c r="EIS21" s="146">
        <f t="shared" si="74"/>
        <v>366</v>
      </c>
      <c r="EIT21" s="146">
        <f t="shared" si="74"/>
        <v>366</v>
      </c>
      <c r="EIU21" s="146">
        <f t="shared" si="74"/>
        <v>366</v>
      </c>
      <c r="EIV21" s="146">
        <f t="shared" si="74"/>
        <v>366</v>
      </c>
      <c r="EIW21" s="146">
        <f t="shared" si="74"/>
        <v>366</v>
      </c>
      <c r="EIX21" s="146">
        <f t="shared" si="74"/>
        <v>366</v>
      </c>
      <c r="EIY21" s="146">
        <f t="shared" si="74"/>
        <v>366</v>
      </c>
      <c r="EIZ21" s="146">
        <f t="shared" si="74"/>
        <v>366</v>
      </c>
      <c r="EJA21" s="146">
        <f t="shared" si="74"/>
        <v>366</v>
      </c>
      <c r="EJB21" s="146">
        <f t="shared" si="74"/>
        <v>366</v>
      </c>
      <c r="EJC21" s="146">
        <f t="shared" si="74"/>
        <v>366</v>
      </c>
      <c r="EJD21" s="146">
        <f t="shared" si="74"/>
        <v>366</v>
      </c>
      <c r="EJE21" s="146">
        <f t="shared" si="74"/>
        <v>366</v>
      </c>
      <c r="EJF21" s="146">
        <f t="shared" si="74"/>
        <v>366</v>
      </c>
      <c r="EJG21" s="146">
        <f t="shared" si="74"/>
        <v>366</v>
      </c>
      <c r="EJH21" s="146">
        <f t="shared" si="74"/>
        <v>366</v>
      </c>
      <c r="EJI21" s="146">
        <f t="shared" si="74"/>
        <v>366</v>
      </c>
      <c r="EJJ21" s="146">
        <f t="shared" si="74"/>
        <v>366</v>
      </c>
      <c r="EJK21" s="146">
        <f t="shared" si="74"/>
        <v>366</v>
      </c>
      <c r="EJL21" s="146">
        <f t="shared" si="74"/>
        <v>366</v>
      </c>
      <c r="EJM21" s="146">
        <f t="shared" si="74"/>
        <v>366</v>
      </c>
      <c r="EJN21" s="146">
        <f t="shared" si="74"/>
        <v>366</v>
      </c>
      <c r="EJO21" s="146">
        <f t="shared" si="74"/>
        <v>366</v>
      </c>
      <c r="EJP21" s="146">
        <f t="shared" si="74"/>
        <v>366</v>
      </c>
      <c r="EJQ21" s="146">
        <f t="shared" si="74"/>
        <v>366</v>
      </c>
      <c r="EJR21" s="146">
        <f t="shared" si="74"/>
        <v>366</v>
      </c>
      <c r="EJS21" s="146">
        <f t="shared" ref="EJS21:EMD21" si="75" xml:space="preserve"> DATE(YEAR(EJS20), MONTH(EJS20) + 12, DAY(1) - 1)</f>
        <v>366</v>
      </c>
      <c r="EJT21" s="146">
        <f t="shared" si="75"/>
        <v>366</v>
      </c>
      <c r="EJU21" s="146">
        <f t="shared" si="75"/>
        <v>366</v>
      </c>
      <c r="EJV21" s="146">
        <f t="shared" si="75"/>
        <v>366</v>
      </c>
      <c r="EJW21" s="146">
        <f t="shared" si="75"/>
        <v>366</v>
      </c>
      <c r="EJX21" s="146">
        <f t="shared" si="75"/>
        <v>366</v>
      </c>
      <c r="EJY21" s="146">
        <f t="shared" si="75"/>
        <v>366</v>
      </c>
      <c r="EJZ21" s="146">
        <f t="shared" si="75"/>
        <v>366</v>
      </c>
      <c r="EKA21" s="146">
        <f t="shared" si="75"/>
        <v>366</v>
      </c>
      <c r="EKB21" s="146">
        <f t="shared" si="75"/>
        <v>366</v>
      </c>
      <c r="EKC21" s="146">
        <f t="shared" si="75"/>
        <v>366</v>
      </c>
      <c r="EKD21" s="146">
        <f t="shared" si="75"/>
        <v>366</v>
      </c>
      <c r="EKE21" s="146">
        <f t="shared" si="75"/>
        <v>366</v>
      </c>
      <c r="EKF21" s="146">
        <f t="shared" si="75"/>
        <v>366</v>
      </c>
      <c r="EKG21" s="146">
        <f t="shared" si="75"/>
        <v>366</v>
      </c>
      <c r="EKH21" s="146">
        <f t="shared" si="75"/>
        <v>366</v>
      </c>
      <c r="EKI21" s="146">
        <f t="shared" si="75"/>
        <v>366</v>
      </c>
      <c r="EKJ21" s="146">
        <f t="shared" si="75"/>
        <v>366</v>
      </c>
      <c r="EKK21" s="146">
        <f t="shared" si="75"/>
        <v>366</v>
      </c>
      <c r="EKL21" s="146">
        <f t="shared" si="75"/>
        <v>366</v>
      </c>
      <c r="EKM21" s="146">
        <f t="shared" si="75"/>
        <v>366</v>
      </c>
      <c r="EKN21" s="146">
        <f t="shared" si="75"/>
        <v>366</v>
      </c>
      <c r="EKO21" s="146">
        <f t="shared" si="75"/>
        <v>366</v>
      </c>
      <c r="EKP21" s="146">
        <f t="shared" si="75"/>
        <v>366</v>
      </c>
      <c r="EKQ21" s="146">
        <f t="shared" si="75"/>
        <v>366</v>
      </c>
      <c r="EKR21" s="146">
        <f t="shared" si="75"/>
        <v>366</v>
      </c>
      <c r="EKS21" s="146">
        <f t="shared" si="75"/>
        <v>366</v>
      </c>
      <c r="EKT21" s="146">
        <f t="shared" si="75"/>
        <v>366</v>
      </c>
      <c r="EKU21" s="146">
        <f t="shared" si="75"/>
        <v>366</v>
      </c>
      <c r="EKV21" s="146">
        <f t="shared" si="75"/>
        <v>366</v>
      </c>
      <c r="EKW21" s="146">
        <f t="shared" si="75"/>
        <v>366</v>
      </c>
      <c r="EKX21" s="146">
        <f t="shared" si="75"/>
        <v>366</v>
      </c>
      <c r="EKY21" s="146">
        <f t="shared" si="75"/>
        <v>366</v>
      </c>
      <c r="EKZ21" s="146">
        <f t="shared" si="75"/>
        <v>366</v>
      </c>
      <c r="ELA21" s="146">
        <f t="shared" si="75"/>
        <v>366</v>
      </c>
      <c r="ELB21" s="146">
        <f t="shared" si="75"/>
        <v>366</v>
      </c>
      <c r="ELC21" s="146">
        <f t="shared" si="75"/>
        <v>366</v>
      </c>
      <c r="ELD21" s="146">
        <f t="shared" si="75"/>
        <v>366</v>
      </c>
      <c r="ELE21" s="146">
        <f t="shared" si="75"/>
        <v>366</v>
      </c>
      <c r="ELF21" s="146">
        <f t="shared" si="75"/>
        <v>366</v>
      </c>
      <c r="ELG21" s="146">
        <f t="shared" si="75"/>
        <v>366</v>
      </c>
      <c r="ELH21" s="146">
        <f t="shared" si="75"/>
        <v>366</v>
      </c>
      <c r="ELI21" s="146">
        <f t="shared" si="75"/>
        <v>366</v>
      </c>
      <c r="ELJ21" s="146">
        <f t="shared" si="75"/>
        <v>366</v>
      </c>
      <c r="ELK21" s="146">
        <f t="shared" si="75"/>
        <v>366</v>
      </c>
      <c r="ELL21" s="146">
        <f t="shared" si="75"/>
        <v>366</v>
      </c>
      <c r="ELM21" s="146">
        <f t="shared" si="75"/>
        <v>366</v>
      </c>
      <c r="ELN21" s="146">
        <f t="shared" si="75"/>
        <v>366</v>
      </c>
      <c r="ELO21" s="146">
        <f t="shared" si="75"/>
        <v>366</v>
      </c>
      <c r="ELP21" s="146">
        <f t="shared" si="75"/>
        <v>366</v>
      </c>
      <c r="ELQ21" s="146">
        <f t="shared" si="75"/>
        <v>366</v>
      </c>
      <c r="ELR21" s="146">
        <f t="shared" si="75"/>
        <v>366</v>
      </c>
      <c r="ELS21" s="146">
        <f t="shared" si="75"/>
        <v>366</v>
      </c>
      <c r="ELT21" s="146">
        <f t="shared" si="75"/>
        <v>366</v>
      </c>
      <c r="ELU21" s="146">
        <f t="shared" si="75"/>
        <v>366</v>
      </c>
      <c r="ELV21" s="146">
        <f t="shared" si="75"/>
        <v>366</v>
      </c>
      <c r="ELW21" s="146">
        <f t="shared" si="75"/>
        <v>366</v>
      </c>
      <c r="ELX21" s="146">
        <f t="shared" si="75"/>
        <v>366</v>
      </c>
      <c r="ELY21" s="146">
        <f t="shared" si="75"/>
        <v>366</v>
      </c>
      <c r="ELZ21" s="146">
        <f t="shared" si="75"/>
        <v>366</v>
      </c>
      <c r="EMA21" s="146">
        <f t="shared" si="75"/>
        <v>366</v>
      </c>
      <c r="EMB21" s="146">
        <f t="shared" si="75"/>
        <v>366</v>
      </c>
      <c r="EMC21" s="146">
        <f t="shared" si="75"/>
        <v>366</v>
      </c>
      <c r="EMD21" s="146">
        <f t="shared" si="75"/>
        <v>366</v>
      </c>
      <c r="EME21" s="146">
        <f t="shared" ref="EME21:EOP21" si="76" xml:space="preserve"> DATE(YEAR(EME20), MONTH(EME20) + 12, DAY(1) - 1)</f>
        <v>366</v>
      </c>
      <c r="EMF21" s="146">
        <f t="shared" si="76"/>
        <v>366</v>
      </c>
      <c r="EMG21" s="146">
        <f t="shared" si="76"/>
        <v>366</v>
      </c>
      <c r="EMH21" s="146">
        <f t="shared" si="76"/>
        <v>366</v>
      </c>
      <c r="EMI21" s="146">
        <f t="shared" si="76"/>
        <v>366</v>
      </c>
      <c r="EMJ21" s="146">
        <f t="shared" si="76"/>
        <v>366</v>
      </c>
      <c r="EMK21" s="146">
        <f t="shared" si="76"/>
        <v>366</v>
      </c>
      <c r="EML21" s="146">
        <f t="shared" si="76"/>
        <v>366</v>
      </c>
      <c r="EMM21" s="146">
        <f t="shared" si="76"/>
        <v>366</v>
      </c>
      <c r="EMN21" s="146">
        <f t="shared" si="76"/>
        <v>366</v>
      </c>
      <c r="EMO21" s="146">
        <f t="shared" si="76"/>
        <v>366</v>
      </c>
      <c r="EMP21" s="146">
        <f t="shared" si="76"/>
        <v>366</v>
      </c>
      <c r="EMQ21" s="146">
        <f t="shared" si="76"/>
        <v>366</v>
      </c>
      <c r="EMR21" s="146">
        <f t="shared" si="76"/>
        <v>366</v>
      </c>
      <c r="EMS21" s="146">
        <f t="shared" si="76"/>
        <v>366</v>
      </c>
      <c r="EMT21" s="146">
        <f t="shared" si="76"/>
        <v>366</v>
      </c>
      <c r="EMU21" s="146">
        <f t="shared" si="76"/>
        <v>366</v>
      </c>
      <c r="EMV21" s="146">
        <f t="shared" si="76"/>
        <v>366</v>
      </c>
      <c r="EMW21" s="146">
        <f t="shared" si="76"/>
        <v>366</v>
      </c>
      <c r="EMX21" s="146">
        <f t="shared" si="76"/>
        <v>366</v>
      </c>
      <c r="EMY21" s="146">
        <f t="shared" si="76"/>
        <v>366</v>
      </c>
      <c r="EMZ21" s="146">
        <f t="shared" si="76"/>
        <v>366</v>
      </c>
      <c r="ENA21" s="146">
        <f t="shared" si="76"/>
        <v>366</v>
      </c>
      <c r="ENB21" s="146">
        <f t="shared" si="76"/>
        <v>366</v>
      </c>
      <c r="ENC21" s="146">
        <f t="shared" si="76"/>
        <v>366</v>
      </c>
      <c r="END21" s="146">
        <f t="shared" si="76"/>
        <v>366</v>
      </c>
      <c r="ENE21" s="146">
        <f t="shared" si="76"/>
        <v>366</v>
      </c>
      <c r="ENF21" s="146">
        <f t="shared" si="76"/>
        <v>366</v>
      </c>
      <c r="ENG21" s="146">
        <f t="shared" si="76"/>
        <v>366</v>
      </c>
      <c r="ENH21" s="146">
        <f t="shared" si="76"/>
        <v>366</v>
      </c>
      <c r="ENI21" s="146">
        <f t="shared" si="76"/>
        <v>366</v>
      </c>
      <c r="ENJ21" s="146">
        <f t="shared" si="76"/>
        <v>366</v>
      </c>
      <c r="ENK21" s="146">
        <f t="shared" si="76"/>
        <v>366</v>
      </c>
      <c r="ENL21" s="146">
        <f t="shared" si="76"/>
        <v>366</v>
      </c>
      <c r="ENM21" s="146">
        <f t="shared" si="76"/>
        <v>366</v>
      </c>
      <c r="ENN21" s="146">
        <f t="shared" si="76"/>
        <v>366</v>
      </c>
      <c r="ENO21" s="146">
        <f t="shared" si="76"/>
        <v>366</v>
      </c>
      <c r="ENP21" s="146">
        <f t="shared" si="76"/>
        <v>366</v>
      </c>
      <c r="ENQ21" s="146">
        <f t="shared" si="76"/>
        <v>366</v>
      </c>
      <c r="ENR21" s="146">
        <f t="shared" si="76"/>
        <v>366</v>
      </c>
      <c r="ENS21" s="146">
        <f t="shared" si="76"/>
        <v>366</v>
      </c>
      <c r="ENT21" s="146">
        <f t="shared" si="76"/>
        <v>366</v>
      </c>
      <c r="ENU21" s="146">
        <f t="shared" si="76"/>
        <v>366</v>
      </c>
      <c r="ENV21" s="146">
        <f t="shared" si="76"/>
        <v>366</v>
      </c>
      <c r="ENW21" s="146">
        <f t="shared" si="76"/>
        <v>366</v>
      </c>
      <c r="ENX21" s="146">
        <f t="shared" si="76"/>
        <v>366</v>
      </c>
      <c r="ENY21" s="146">
        <f t="shared" si="76"/>
        <v>366</v>
      </c>
      <c r="ENZ21" s="146">
        <f t="shared" si="76"/>
        <v>366</v>
      </c>
      <c r="EOA21" s="146">
        <f t="shared" si="76"/>
        <v>366</v>
      </c>
      <c r="EOB21" s="146">
        <f t="shared" si="76"/>
        <v>366</v>
      </c>
      <c r="EOC21" s="146">
        <f t="shared" si="76"/>
        <v>366</v>
      </c>
      <c r="EOD21" s="146">
        <f t="shared" si="76"/>
        <v>366</v>
      </c>
      <c r="EOE21" s="146">
        <f t="shared" si="76"/>
        <v>366</v>
      </c>
      <c r="EOF21" s="146">
        <f t="shared" si="76"/>
        <v>366</v>
      </c>
      <c r="EOG21" s="146">
        <f t="shared" si="76"/>
        <v>366</v>
      </c>
      <c r="EOH21" s="146">
        <f t="shared" si="76"/>
        <v>366</v>
      </c>
      <c r="EOI21" s="146">
        <f t="shared" si="76"/>
        <v>366</v>
      </c>
      <c r="EOJ21" s="146">
        <f t="shared" si="76"/>
        <v>366</v>
      </c>
      <c r="EOK21" s="146">
        <f t="shared" si="76"/>
        <v>366</v>
      </c>
      <c r="EOL21" s="146">
        <f t="shared" si="76"/>
        <v>366</v>
      </c>
      <c r="EOM21" s="146">
        <f t="shared" si="76"/>
        <v>366</v>
      </c>
      <c r="EON21" s="146">
        <f t="shared" si="76"/>
        <v>366</v>
      </c>
      <c r="EOO21" s="146">
        <f t="shared" si="76"/>
        <v>366</v>
      </c>
      <c r="EOP21" s="146">
        <f t="shared" si="76"/>
        <v>366</v>
      </c>
      <c r="EOQ21" s="146">
        <f t="shared" ref="EOQ21:ERB21" si="77" xml:space="preserve"> DATE(YEAR(EOQ20), MONTH(EOQ20) + 12, DAY(1) - 1)</f>
        <v>366</v>
      </c>
      <c r="EOR21" s="146">
        <f t="shared" si="77"/>
        <v>366</v>
      </c>
      <c r="EOS21" s="146">
        <f t="shared" si="77"/>
        <v>366</v>
      </c>
      <c r="EOT21" s="146">
        <f t="shared" si="77"/>
        <v>366</v>
      </c>
      <c r="EOU21" s="146">
        <f t="shared" si="77"/>
        <v>366</v>
      </c>
      <c r="EOV21" s="146">
        <f t="shared" si="77"/>
        <v>366</v>
      </c>
      <c r="EOW21" s="146">
        <f t="shared" si="77"/>
        <v>366</v>
      </c>
      <c r="EOX21" s="146">
        <f t="shared" si="77"/>
        <v>366</v>
      </c>
      <c r="EOY21" s="146">
        <f t="shared" si="77"/>
        <v>366</v>
      </c>
      <c r="EOZ21" s="146">
        <f t="shared" si="77"/>
        <v>366</v>
      </c>
      <c r="EPA21" s="146">
        <f t="shared" si="77"/>
        <v>366</v>
      </c>
      <c r="EPB21" s="146">
        <f t="shared" si="77"/>
        <v>366</v>
      </c>
      <c r="EPC21" s="146">
        <f t="shared" si="77"/>
        <v>366</v>
      </c>
      <c r="EPD21" s="146">
        <f t="shared" si="77"/>
        <v>366</v>
      </c>
      <c r="EPE21" s="146">
        <f t="shared" si="77"/>
        <v>366</v>
      </c>
      <c r="EPF21" s="146">
        <f t="shared" si="77"/>
        <v>366</v>
      </c>
      <c r="EPG21" s="146">
        <f t="shared" si="77"/>
        <v>366</v>
      </c>
      <c r="EPH21" s="146">
        <f t="shared" si="77"/>
        <v>366</v>
      </c>
      <c r="EPI21" s="146">
        <f t="shared" si="77"/>
        <v>366</v>
      </c>
      <c r="EPJ21" s="146">
        <f t="shared" si="77"/>
        <v>366</v>
      </c>
      <c r="EPK21" s="146">
        <f t="shared" si="77"/>
        <v>366</v>
      </c>
      <c r="EPL21" s="146">
        <f t="shared" si="77"/>
        <v>366</v>
      </c>
      <c r="EPM21" s="146">
        <f t="shared" si="77"/>
        <v>366</v>
      </c>
      <c r="EPN21" s="146">
        <f t="shared" si="77"/>
        <v>366</v>
      </c>
      <c r="EPO21" s="146">
        <f t="shared" si="77"/>
        <v>366</v>
      </c>
      <c r="EPP21" s="146">
        <f t="shared" si="77"/>
        <v>366</v>
      </c>
      <c r="EPQ21" s="146">
        <f t="shared" si="77"/>
        <v>366</v>
      </c>
      <c r="EPR21" s="146">
        <f t="shared" si="77"/>
        <v>366</v>
      </c>
      <c r="EPS21" s="146">
        <f t="shared" si="77"/>
        <v>366</v>
      </c>
      <c r="EPT21" s="146">
        <f t="shared" si="77"/>
        <v>366</v>
      </c>
      <c r="EPU21" s="146">
        <f t="shared" si="77"/>
        <v>366</v>
      </c>
      <c r="EPV21" s="146">
        <f t="shared" si="77"/>
        <v>366</v>
      </c>
      <c r="EPW21" s="146">
        <f t="shared" si="77"/>
        <v>366</v>
      </c>
      <c r="EPX21" s="146">
        <f t="shared" si="77"/>
        <v>366</v>
      </c>
      <c r="EPY21" s="146">
        <f t="shared" si="77"/>
        <v>366</v>
      </c>
      <c r="EPZ21" s="146">
        <f t="shared" si="77"/>
        <v>366</v>
      </c>
      <c r="EQA21" s="146">
        <f t="shared" si="77"/>
        <v>366</v>
      </c>
      <c r="EQB21" s="146">
        <f t="shared" si="77"/>
        <v>366</v>
      </c>
      <c r="EQC21" s="146">
        <f t="shared" si="77"/>
        <v>366</v>
      </c>
      <c r="EQD21" s="146">
        <f t="shared" si="77"/>
        <v>366</v>
      </c>
      <c r="EQE21" s="146">
        <f t="shared" si="77"/>
        <v>366</v>
      </c>
      <c r="EQF21" s="146">
        <f t="shared" si="77"/>
        <v>366</v>
      </c>
      <c r="EQG21" s="146">
        <f t="shared" si="77"/>
        <v>366</v>
      </c>
      <c r="EQH21" s="146">
        <f t="shared" si="77"/>
        <v>366</v>
      </c>
      <c r="EQI21" s="146">
        <f t="shared" si="77"/>
        <v>366</v>
      </c>
      <c r="EQJ21" s="146">
        <f t="shared" si="77"/>
        <v>366</v>
      </c>
      <c r="EQK21" s="146">
        <f t="shared" si="77"/>
        <v>366</v>
      </c>
      <c r="EQL21" s="146">
        <f t="shared" si="77"/>
        <v>366</v>
      </c>
      <c r="EQM21" s="146">
        <f t="shared" si="77"/>
        <v>366</v>
      </c>
      <c r="EQN21" s="146">
        <f t="shared" si="77"/>
        <v>366</v>
      </c>
      <c r="EQO21" s="146">
        <f t="shared" si="77"/>
        <v>366</v>
      </c>
      <c r="EQP21" s="146">
        <f t="shared" si="77"/>
        <v>366</v>
      </c>
      <c r="EQQ21" s="146">
        <f t="shared" si="77"/>
        <v>366</v>
      </c>
      <c r="EQR21" s="146">
        <f t="shared" si="77"/>
        <v>366</v>
      </c>
      <c r="EQS21" s="146">
        <f t="shared" si="77"/>
        <v>366</v>
      </c>
      <c r="EQT21" s="146">
        <f t="shared" si="77"/>
        <v>366</v>
      </c>
      <c r="EQU21" s="146">
        <f t="shared" si="77"/>
        <v>366</v>
      </c>
      <c r="EQV21" s="146">
        <f t="shared" si="77"/>
        <v>366</v>
      </c>
      <c r="EQW21" s="146">
        <f t="shared" si="77"/>
        <v>366</v>
      </c>
      <c r="EQX21" s="146">
        <f t="shared" si="77"/>
        <v>366</v>
      </c>
      <c r="EQY21" s="146">
        <f t="shared" si="77"/>
        <v>366</v>
      </c>
      <c r="EQZ21" s="146">
        <f t="shared" si="77"/>
        <v>366</v>
      </c>
      <c r="ERA21" s="146">
        <f t="shared" si="77"/>
        <v>366</v>
      </c>
      <c r="ERB21" s="146">
        <f t="shared" si="77"/>
        <v>366</v>
      </c>
      <c r="ERC21" s="146">
        <f t="shared" ref="ERC21:ETN21" si="78" xml:space="preserve"> DATE(YEAR(ERC20), MONTH(ERC20) + 12, DAY(1) - 1)</f>
        <v>366</v>
      </c>
      <c r="ERD21" s="146">
        <f t="shared" si="78"/>
        <v>366</v>
      </c>
      <c r="ERE21" s="146">
        <f t="shared" si="78"/>
        <v>366</v>
      </c>
      <c r="ERF21" s="146">
        <f t="shared" si="78"/>
        <v>366</v>
      </c>
      <c r="ERG21" s="146">
        <f t="shared" si="78"/>
        <v>366</v>
      </c>
      <c r="ERH21" s="146">
        <f t="shared" si="78"/>
        <v>366</v>
      </c>
      <c r="ERI21" s="146">
        <f t="shared" si="78"/>
        <v>366</v>
      </c>
      <c r="ERJ21" s="146">
        <f t="shared" si="78"/>
        <v>366</v>
      </c>
      <c r="ERK21" s="146">
        <f t="shared" si="78"/>
        <v>366</v>
      </c>
      <c r="ERL21" s="146">
        <f t="shared" si="78"/>
        <v>366</v>
      </c>
      <c r="ERM21" s="146">
        <f t="shared" si="78"/>
        <v>366</v>
      </c>
      <c r="ERN21" s="146">
        <f t="shared" si="78"/>
        <v>366</v>
      </c>
      <c r="ERO21" s="146">
        <f t="shared" si="78"/>
        <v>366</v>
      </c>
      <c r="ERP21" s="146">
        <f t="shared" si="78"/>
        <v>366</v>
      </c>
      <c r="ERQ21" s="146">
        <f t="shared" si="78"/>
        <v>366</v>
      </c>
      <c r="ERR21" s="146">
        <f t="shared" si="78"/>
        <v>366</v>
      </c>
      <c r="ERS21" s="146">
        <f t="shared" si="78"/>
        <v>366</v>
      </c>
      <c r="ERT21" s="146">
        <f t="shared" si="78"/>
        <v>366</v>
      </c>
      <c r="ERU21" s="146">
        <f t="shared" si="78"/>
        <v>366</v>
      </c>
      <c r="ERV21" s="146">
        <f t="shared" si="78"/>
        <v>366</v>
      </c>
      <c r="ERW21" s="146">
        <f t="shared" si="78"/>
        <v>366</v>
      </c>
      <c r="ERX21" s="146">
        <f t="shared" si="78"/>
        <v>366</v>
      </c>
      <c r="ERY21" s="146">
        <f t="shared" si="78"/>
        <v>366</v>
      </c>
      <c r="ERZ21" s="146">
        <f t="shared" si="78"/>
        <v>366</v>
      </c>
      <c r="ESA21" s="146">
        <f t="shared" si="78"/>
        <v>366</v>
      </c>
      <c r="ESB21" s="146">
        <f t="shared" si="78"/>
        <v>366</v>
      </c>
      <c r="ESC21" s="146">
        <f t="shared" si="78"/>
        <v>366</v>
      </c>
      <c r="ESD21" s="146">
        <f t="shared" si="78"/>
        <v>366</v>
      </c>
      <c r="ESE21" s="146">
        <f t="shared" si="78"/>
        <v>366</v>
      </c>
      <c r="ESF21" s="146">
        <f t="shared" si="78"/>
        <v>366</v>
      </c>
      <c r="ESG21" s="146">
        <f t="shared" si="78"/>
        <v>366</v>
      </c>
      <c r="ESH21" s="146">
        <f t="shared" si="78"/>
        <v>366</v>
      </c>
      <c r="ESI21" s="146">
        <f t="shared" si="78"/>
        <v>366</v>
      </c>
      <c r="ESJ21" s="146">
        <f t="shared" si="78"/>
        <v>366</v>
      </c>
      <c r="ESK21" s="146">
        <f t="shared" si="78"/>
        <v>366</v>
      </c>
      <c r="ESL21" s="146">
        <f t="shared" si="78"/>
        <v>366</v>
      </c>
      <c r="ESM21" s="146">
        <f t="shared" si="78"/>
        <v>366</v>
      </c>
      <c r="ESN21" s="146">
        <f t="shared" si="78"/>
        <v>366</v>
      </c>
      <c r="ESO21" s="146">
        <f t="shared" si="78"/>
        <v>366</v>
      </c>
      <c r="ESP21" s="146">
        <f t="shared" si="78"/>
        <v>366</v>
      </c>
      <c r="ESQ21" s="146">
        <f t="shared" si="78"/>
        <v>366</v>
      </c>
      <c r="ESR21" s="146">
        <f t="shared" si="78"/>
        <v>366</v>
      </c>
      <c r="ESS21" s="146">
        <f t="shared" si="78"/>
        <v>366</v>
      </c>
      <c r="EST21" s="146">
        <f t="shared" si="78"/>
        <v>366</v>
      </c>
      <c r="ESU21" s="146">
        <f t="shared" si="78"/>
        <v>366</v>
      </c>
      <c r="ESV21" s="146">
        <f t="shared" si="78"/>
        <v>366</v>
      </c>
      <c r="ESW21" s="146">
        <f t="shared" si="78"/>
        <v>366</v>
      </c>
      <c r="ESX21" s="146">
        <f t="shared" si="78"/>
        <v>366</v>
      </c>
      <c r="ESY21" s="146">
        <f t="shared" si="78"/>
        <v>366</v>
      </c>
      <c r="ESZ21" s="146">
        <f t="shared" si="78"/>
        <v>366</v>
      </c>
      <c r="ETA21" s="146">
        <f t="shared" si="78"/>
        <v>366</v>
      </c>
      <c r="ETB21" s="146">
        <f t="shared" si="78"/>
        <v>366</v>
      </c>
      <c r="ETC21" s="146">
        <f t="shared" si="78"/>
        <v>366</v>
      </c>
      <c r="ETD21" s="146">
        <f t="shared" si="78"/>
        <v>366</v>
      </c>
      <c r="ETE21" s="146">
        <f t="shared" si="78"/>
        <v>366</v>
      </c>
      <c r="ETF21" s="146">
        <f t="shared" si="78"/>
        <v>366</v>
      </c>
      <c r="ETG21" s="146">
        <f t="shared" si="78"/>
        <v>366</v>
      </c>
      <c r="ETH21" s="146">
        <f t="shared" si="78"/>
        <v>366</v>
      </c>
      <c r="ETI21" s="146">
        <f t="shared" si="78"/>
        <v>366</v>
      </c>
      <c r="ETJ21" s="146">
        <f t="shared" si="78"/>
        <v>366</v>
      </c>
      <c r="ETK21" s="146">
        <f t="shared" si="78"/>
        <v>366</v>
      </c>
      <c r="ETL21" s="146">
        <f t="shared" si="78"/>
        <v>366</v>
      </c>
      <c r="ETM21" s="146">
        <f t="shared" si="78"/>
        <v>366</v>
      </c>
      <c r="ETN21" s="146">
        <f t="shared" si="78"/>
        <v>366</v>
      </c>
      <c r="ETO21" s="146">
        <f t="shared" ref="ETO21:EVZ21" si="79" xml:space="preserve"> DATE(YEAR(ETO20), MONTH(ETO20) + 12, DAY(1) - 1)</f>
        <v>366</v>
      </c>
      <c r="ETP21" s="146">
        <f t="shared" si="79"/>
        <v>366</v>
      </c>
      <c r="ETQ21" s="146">
        <f t="shared" si="79"/>
        <v>366</v>
      </c>
      <c r="ETR21" s="146">
        <f t="shared" si="79"/>
        <v>366</v>
      </c>
      <c r="ETS21" s="146">
        <f t="shared" si="79"/>
        <v>366</v>
      </c>
      <c r="ETT21" s="146">
        <f t="shared" si="79"/>
        <v>366</v>
      </c>
      <c r="ETU21" s="146">
        <f t="shared" si="79"/>
        <v>366</v>
      </c>
      <c r="ETV21" s="146">
        <f t="shared" si="79"/>
        <v>366</v>
      </c>
      <c r="ETW21" s="146">
        <f t="shared" si="79"/>
        <v>366</v>
      </c>
      <c r="ETX21" s="146">
        <f t="shared" si="79"/>
        <v>366</v>
      </c>
      <c r="ETY21" s="146">
        <f t="shared" si="79"/>
        <v>366</v>
      </c>
      <c r="ETZ21" s="146">
        <f t="shared" si="79"/>
        <v>366</v>
      </c>
      <c r="EUA21" s="146">
        <f t="shared" si="79"/>
        <v>366</v>
      </c>
      <c r="EUB21" s="146">
        <f t="shared" si="79"/>
        <v>366</v>
      </c>
      <c r="EUC21" s="146">
        <f t="shared" si="79"/>
        <v>366</v>
      </c>
      <c r="EUD21" s="146">
        <f t="shared" si="79"/>
        <v>366</v>
      </c>
      <c r="EUE21" s="146">
        <f t="shared" si="79"/>
        <v>366</v>
      </c>
      <c r="EUF21" s="146">
        <f t="shared" si="79"/>
        <v>366</v>
      </c>
      <c r="EUG21" s="146">
        <f t="shared" si="79"/>
        <v>366</v>
      </c>
      <c r="EUH21" s="146">
        <f t="shared" si="79"/>
        <v>366</v>
      </c>
      <c r="EUI21" s="146">
        <f t="shared" si="79"/>
        <v>366</v>
      </c>
      <c r="EUJ21" s="146">
        <f t="shared" si="79"/>
        <v>366</v>
      </c>
      <c r="EUK21" s="146">
        <f t="shared" si="79"/>
        <v>366</v>
      </c>
      <c r="EUL21" s="146">
        <f t="shared" si="79"/>
        <v>366</v>
      </c>
      <c r="EUM21" s="146">
        <f t="shared" si="79"/>
        <v>366</v>
      </c>
      <c r="EUN21" s="146">
        <f t="shared" si="79"/>
        <v>366</v>
      </c>
      <c r="EUO21" s="146">
        <f t="shared" si="79"/>
        <v>366</v>
      </c>
      <c r="EUP21" s="146">
        <f t="shared" si="79"/>
        <v>366</v>
      </c>
      <c r="EUQ21" s="146">
        <f t="shared" si="79"/>
        <v>366</v>
      </c>
      <c r="EUR21" s="146">
        <f t="shared" si="79"/>
        <v>366</v>
      </c>
      <c r="EUS21" s="146">
        <f t="shared" si="79"/>
        <v>366</v>
      </c>
      <c r="EUT21" s="146">
        <f t="shared" si="79"/>
        <v>366</v>
      </c>
      <c r="EUU21" s="146">
        <f t="shared" si="79"/>
        <v>366</v>
      </c>
      <c r="EUV21" s="146">
        <f t="shared" si="79"/>
        <v>366</v>
      </c>
      <c r="EUW21" s="146">
        <f t="shared" si="79"/>
        <v>366</v>
      </c>
      <c r="EUX21" s="146">
        <f t="shared" si="79"/>
        <v>366</v>
      </c>
      <c r="EUY21" s="146">
        <f t="shared" si="79"/>
        <v>366</v>
      </c>
      <c r="EUZ21" s="146">
        <f t="shared" si="79"/>
        <v>366</v>
      </c>
      <c r="EVA21" s="146">
        <f t="shared" si="79"/>
        <v>366</v>
      </c>
      <c r="EVB21" s="146">
        <f t="shared" si="79"/>
        <v>366</v>
      </c>
      <c r="EVC21" s="146">
        <f t="shared" si="79"/>
        <v>366</v>
      </c>
      <c r="EVD21" s="146">
        <f t="shared" si="79"/>
        <v>366</v>
      </c>
      <c r="EVE21" s="146">
        <f t="shared" si="79"/>
        <v>366</v>
      </c>
      <c r="EVF21" s="146">
        <f t="shared" si="79"/>
        <v>366</v>
      </c>
      <c r="EVG21" s="146">
        <f t="shared" si="79"/>
        <v>366</v>
      </c>
      <c r="EVH21" s="146">
        <f t="shared" si="79"/>
        <v>366</v>
      </c>
      <c r="EVI21" s="146">
        <f t="shared" si="79"/>
        <v>366</v>
      </c>
      <c r="EVJ21" s="146">
        <f t="shared" si="79"/>
        <v>366</v>
      </c>
      <c r="EVK21" s="146">
        <f t="shared" si="79"/>
        <v>366</v>
      </c>
      <c r="EVL21" s="146">
        <f t="shared" si="79"/>
        <v>366</v>
      </c>
      <c r="EVM21" s="146">
        <f t="shared" si="79"/>
        <v>366</v>
      </c>
      <c r="EVN21" s="146">
        <f t="shared" si="79"/>
        <v>366</v>
      </c>
      <c r="EVO21" s="146">
        <f t="shared" si="79"/>
        <v>366</v>
      </c>
      <c r="EVP21" s="146">
        <f t="shared" si="79"/>
        <v>366</v>
      </c>
      <c r="EVQ21" s="146">
        <f t="shared" si="79"/>
        <v>366</v>
      </c>
      <c r="EVR21" s="146">
        <f t="shared" si="79"/>
        <v>366</v>
      </c>
      <c r="EVS21" s="146">
        <f t="shared" si="79"/>
        <v>366</v>
      </c>
      <c r="EVT21" s="146">
        <f t="shared" si="79"/>
        <v>366</v>
      </c>
      <c r="EVU21" s="146">
        <f t="shared" si="79"/>
        <v>366</v>
      </c>
      <c r="EVV21" s="146">
        <f t="shared" si="79"/>
        <v>366</v>
      </c>
      <c r="EVW21" s="146">
        <f t="shared" si="79"/>
        <v>366</v>
      </c>
      <c r="EVX21" s="146">
        <f t="shared" si="79"/>
        <v>366</v>
      </c>
      <c r="EVY21" s="146">
        <f t="shared" si="79"/>
        <v>366</v>
      </c>
      <c r="EVZ21" s="146">
        <f t="shared" si="79"/>
        <v>366</v>
      </c>
      <c r="EWA21" s="146">
        <f t="shared" ref="EWA21:EYL21" si="80" xml:space="preserve"> DATE(YEAR(EWA20), MONTH(EWA20) + 12, DAY(1) - 1)</f>
        <v>366</v>
      </c>
      <c r="EWB21" s="146">
        <f t="shared" si="80"/>
        <v>366</v>
      </c>
      <c r="EWC21" s="146">
        <f t="shared" si="80"/>
        <v>366</v>
      </c>
      <c r="EWD21" s="146">
        <f t="shared" si="80"/>
        <v>366</v>
      </c>
      <c r="EWE21" s="146">
        <f t="shared" si="80"/>
        <v>366</v>
      </c>
      <c r="EWF21" s="146">
        <f t="shared" si="80"/>
        <v>366</v>
      </c>
      <c r="EWG21" s="146">
        <f t="shared" si="80"/>
        <v>366</v>
      </c>
      <c r="EWH21" s="146">
        <f t="shared" si="80"/>
        <v>366</v>
      </c>
      <c r="EWI21" s="146">
        <f t="shared" si="80"/>
        <v>366</v>
      </c>
      <c r="EWJ21" s="146">
        <f t="shared" si="80"/>
        <v>366</v>
      </c>
      <c r="EWK21" s="146">
        <f t="shared" si="80"/>
        <v>366</v>
      </c>
      <c r="EWL21" s="146">
        <f t="shared" si="80"/>
        <v>366</v>
      </c>
      <c r="EWM21" s="146">
        <f t="shared" si="80"/>
        <v>366</v>
      </c>
      <c r="EWN21" s="146">
        <f t="shared" si="80"/>
        <v>366</v>
      </c>
      <c r="EWO21" s="146">
        <f t="shared" si="80"/>
        <v>366</v>
      </c>
      <c r="EWP21" s="146">
        <f t="shared" si="80"/>
        <v>366</v>
      </c>
      <c r="EWQ21" s="146">
        <f t="shared" si="80"/>
        <v>366</v>
      </c>
      <c r="EWR21" s="146">
        <f t="shared" si="80"/>
        <v>366</v>
      </c>
      <c r="EWS21" s="146">
        <f t="shared" si="80"/>
        <v>366</v>
      </c>
      <c r="EWT21" s="146">
        <f t="shared" si="80"/>
        <v>366</v>
      </c>
      <c r="EWU21" s="146">
        <f t="shared" si="80"/>
        <v>366</v>
      </c>
      <c r="EWV21" s="146">
        <f t="shared" si="80"/>
        <v>366</v>
      </c>
      <c r="EWW21" s="146">
        <f t="shared" si="80"/>
        <v>366</v>
      </c>
      <c r="EWX21" s="146">
        <f t="shared" si="80"/>
        <v>366</v>
      </c>
      <c r="EWY21" s="146">
        <f t="shared" si="80"/>
        <v>366</v>
      </c>
      <c r="EWZ21" s="146">
        <f t="shared" si="80"/>
        <v>366</v>
      </c>
      <c r="EXA21" s="146">
        <f t="shared" si="80"/>
        <v>366</v>
      </c>
      <c r="EXB21" s="146">
        <f t="shared" si="80"/>
        <v>366</v>
      </c>
      <c r="EXC21" s="146">
        <f t="shared" si="80"/>
        <v>366</v>
      </c>
      <c r="EXD21" s="146">
        <f t="shared" si="80"/>
        <v>366</v>
      </c>
      <c r="EXE21" s="146">
        <f t="shared" si="80"/>
        <v>366</v>
      </c>
      <c r="EXF21" s="146">
        <f t="shared" si="80"/>
        <v>366</v>
      </c>
      <c r="EXG21" s="146">
        <f t="shared" si="80"/>
        <v>366</v>
      </c>
      <c r="EXH21" s="146">
        <f t="shared" si="80"/>
        <v>366</v>
      </c>
      <c r="EXI21" s="146">
        <f t="shared" si="80"/>
        <v>366</v>
      </c>
      <c r="EXJ21" s="146">
        <f t="shared" si="80"/>
        <v>366</v>
      </c>
      <c r="EXK21" s="146">
        <f t="shared" si="80"/>
        <v>366</v>
      </c>
      <c r="EXL21" s="146">
        <f t="shared" si="80"/>
        <v>366</v>
      </c>
      <c r="EXM21" s="146">
        <f t="shared" si="80"/>
        <v>366</v>
      </c>
      <c r="EXN21" s="146">
        <f t="shared" si="80"/>
        <v>366</v>
      </c>
      <c r="EXO21" s="146">
        <f t="shared" si="80"/>
        <v>366</v>
      </c>
      <c r="EXP21" s="146">
        <f t="shared" si="80"/>
        <v>366</v>
      </c>
      <c r="EXQ21" s="146">
        <f t="shared" si="80"/>
        <v>366</v>
      </c>
      <c r="EXR21" s="146">
        <f t="shared" si="80"/>
        <v>366</v>
      </c>
      <c r="EXS21" s="146">
        <f t="shared" si="80"/>
        <v>366</v>
      </c>
      <c r="EXT21" s="146">
        <f t="shared" si="80"/>
        <v>366</v>
      </c>
      <c r="EXU21" s="146">
        <f t="shared" si="80"/>
        <v>366</v>
      </c>
      <c r="EXV21" s="146">
        <f t="shared" si="80"/>
        <v>366</v>
      </c>
      <c r="EXW21" s="146">
        <f t="shared" si="80"/>
        <v>366</v>
      </c>
      <c r="EXX21" s="146">
        <f t="shared" si="80"/>
        <v>366</v>
      </c>
      <c r="EXY21" s="146">
        <f t="shared" si="80"/>
        <v>366</v>
      </c>
      <c r="EXZ21" s="146">
        <f t="shared" si="80"/>
        <v>366</v>
      </c>
      <c r="EYA21" s="146">
        <f t="shared" si="80"/>
        <v>366</v>
      </c>
      <c r="EYB21" s="146">
        <f t="shared" si="80"/>
        <v>366</v>
      </c>
      <c r="EYC21" s="146">
        <f t="shared" si="80"/>
        <v>366</v>
      </c>
      <c r="EYD21" s="146">
        <f t="shared" si="80"/>
        <v>366</v>
      </c>
      <c r="EYE21" s="146">
        <f t="shared" si="80"/>
        <v>366</v>
      </c>
      <c r="EYF21" s="146">
        <f t="shared" si="80"/>
        <v>366</v>
      </c>
      <c r="EYG21" s="146">
        <f t="shared" si="80"/>
        <v>366</v>
      </c>
      <c r="EYH21" s="146">
        <f t="shared" si="80"/>
        <v>366</v>
      </c>
      <c r="EYI21" s="146">
        <f t="shared" si="80"/>
        <v>366</v>
      </c>
      <c r="EYJ21" s="146">
        <f t="shared" si="80"/>
        <v>366</v>
      </c>
      <c r="EYK21" s="146">
        <f t="shared" si="80"/>
        <v>366</v>
      </c>
      <c r="EYL21" s="146">
        <f t="shared" si="80"/>
        <v>366</v>
      </c>
      <c r="EYM21" s="146">
        <f t="shared" ref="EYM21:FAX21" si="81" xml:space="preserve"> DATE(YEAR(EYM20), MONTH(EYM20) + 12, DAY(1) - 1)</f>
        <v>366</v>
      </c>
      <c r="EYN21" s="146">
        <f t="shared" si="81"/>
        <v>366</v>
      </c>
      <c r="EYO21" s="146">
        <f t="shared" si="81"/>
        <v>366</v>
      </c>
      <c r="EYP21" s="146">
        <f t="shared" si="81"/>
        <v>366</v>
      </c>
      <c r="EYQ21" s="146">
        <f t="shared" si="81"/>
        <v>366</v>
      </c>
      <c r="EYR21" s="146">
        <f t="shared" si="81"/>
        <v>366</v>
      </c>
      <c r="EYS21" s="146">
        <f t="shared" si="81"/>
        <v>366</v>
      </c>
      <c r="EYT21" s="146">
        <f t="shared" si="81"/>
        <v>366</v>
      </c>
      <c r="EYU21" s="146">
        <f t="shared" si="81"/>
        <v>366</v>
      </c>
      <c r="EYV21" s="146">
        <f t="shared" si="81"/>
        <v>366</v>
      </c>
      <c r="EYW21" s="146">
        <f t="shared" si="81"/>
        <v>366</v>
      </c>
      <c r="EYX21" s="146">
        <f t="shared" si="81"/>
        <v>366</v>
      </c>
      <c r="EYY21" s="146">
        <f t="shared" si="81"/>
        <v>366</v>
      </c>
      <c r="EYZ21" s="146">
        <f t="shared" si="81"/>
        <v>366</v>
      </c>
      <c r="EZA21" s="146">
        <f t="shared" si="81"/>
        <v>366</v>
      </c>
      <c r="EZB21" s="146">
        <f t="shared" si="81"/>
        <v>366</v>
      </c>
      <c r="EZC21" s="146">
        <f t="shared" si="81"/>
        <v>366</v>
      </c>
      <c r="EZD21" s="146">
        <f t="shared" si="81"/>
        <v>366</v>
      </c>
      <c r="EZE21" s="146">
        <f t="shared" si="81"/>
        <v>366</v>
      </c>
      <c r="EZF21" s="146">
        <f t="shared" si="81"/>
        <v>366</v>
      </c>
      <c r="EZG21" s="146">
        <f t="shared" si="81"/>
        <v>366</v>
      </c>
      <c r="EZH21" s="146">
        <f t="shared" si="81"/>
        <v>366</v>
      </c>
      <c r="EZI21" s="146">
        <f t="shared" si="81"/>
        <v>366</v>
      </c>
      <c r="EZJ21" s="146">
        <f t="shared" si="81"/>
        <v>366</v>
      </c>
      <c r="EZK21" s="146">
        <f t="shared" si="81"/>
        <v>366</v>
      </c>
      <c r="EZL21" s="146">
        <f t="shared" si="81"/>
        <v>366</v>
      </c>
      <c r="EZM21" s="146">
        <f t="shared" si="81"/>
        <v>366</v>
      </c>
      <c r="EZN21" s="146">
        <f t="shared" si="81"/>
        <v>366</v>
      </c>
      <c r="EZO21" s="146">
        <f t="shared" si="81"/>
        <v>366</v>
      </c>
      <c r="EZP21" s="146">
        <f t="shared" si="81"/>
        <v>366</v>
      </c>
      <c r="EZQ21" s="146">
        <f t="shared" si="81"/>
        <v>366</v>
      </c>
      <c r="EZR21" s="146">
        <f t="shared" si="81"/>
        <v>366</v>
      </c>
      <c r="EZS21" s="146">
        <f t="shared" si="81"/>
        <v>366</v>
      </c>
      <c r="EZT21" s="146">
        <f t="shared" si="81"/>
        <v>366</v>
      </c>
      <c r="EZU21" s="146">
        <f t="shared" si="81"/>
        <v>366</v>
      </c>
      <c r="EZV21" s="146">
        <f t="shared" si="81"/>
        <v>366</v>
      </c>
      <c r="EZW21" s="146">
        <f t="shared" si="81"/>
        <v>366</v>
      </c>
      <c r="EZX21" s="146">
        <f t="shared" si="81"/>
        <v>366</v>
      </c>
      <c r="EZY21" s="146">
        <f t="shared" si="81"/>
        <v>366</v>
      </c>
      <c r="EZZ21" s="146">
        <f t="shared" si="81"/>
        <v>366</v>
      </c>
      <c r="FAA21" s="146">
        <f t="shared" si="81"/>
        <v>366</v>
      </c>
      <c r="FAB21" s="146">
        <f t="shared" si="81"/>
        <v>366</v>
      </c>
      <c r="FAC21" s="146">
        <f t="shared" si="81"/>
        <v>366</v>
      </c>
      <c r="FAD21" s="146">
        <f t="shared" si="81"/>
        <v>366</v>
      </c>
      <c r="FAE21" s="146">
        <f t="shared" si="81"/>
        <v>366</v>
      </c>
      <c r="FAF21" s="146">
        <f t="shared" si="81"/>
        <v>366</v>
      </c>
      <c r="FAG21" s="146">
        <f t="shared" si="81"/>
        <v>366</v>
      </c>
      <c r="FAH21" s="146">
        <f t="shared" si="81"/>
        <v>366</v>
      </c>
      <c r="FAI21" s="146">
        <f t="shared" si="81"/>
        <v>366</v>
      </c>
      <c r="FAJ21" s="146">
        <f t="shared" si="81"/>
        <v>366</v>
      </c>
      <c r="FAK21" s="146">
        <f t="shared" si="81"/>
        <v>366</v>
      </c>
      <c r="FAL21" s="146">
        <f t="shared" si="81"/>
        <v>366</v>
      </c>
      <c r="FAM21" s="146">
        <f t="shared" si="81"/>
        <v>366</v>
      </c>
      <c r="FAN21" s="146">
        <f t="shared" si="81"/>
        <v>366</v>
      </c>
      <c r="FAO21" s="146">
        <f t="shared" si="81"/>
        <v>366</v>
      </c>
      <c r="FAP21" s="146">
        <f t="shared" si="81"/>
        <v>366</v>
      </c>
      <c r="FAQ21" s="146">
        <f t="shared" si="81"/>
        <v>366</v>
      </c>
      <c r="FAR21" s="146">
        <f t="shared" si="81"/>
        <v>366</v>
      </c>
      <c r="FAS21" s="146">
        <f t="shared" si="81"/>
        <v>366</v>
      </c>
      <c r="FAT21" s="146">
        <f t="shared" si="81"/>
        <v>366</v>
      </c>
      <c r="FAU21" s="146">
        <f t="shared" si="81"/>
        <v>366</v>
      </c>
      <c r="FAV21" s="146">
        <f t="shared" si="81"/>
        <v>366</v>
      </c>
      <c r="FAW21" s="146">
        <f t="shared" si="81"/>
        <v>366</v>
      </c>
      <c r="FAX21" s="146">
        <f t="shared" si="81"/>
        <v>366</v>
      </c>
      <c r="FAY21" s="146">
        <f t="shared" ref="FAY21:FDJ21" si="82" xml:space="preserve"> DATE(YEAR(FAY20), MONTH(FAY20) + 12, DAY(1) - 1)</f>
        <v>366</v>
      </c>
      <c r="FAZ21" s="146">
        <f t="shared" si="82"/>
        <v>366</v>
      </c>
      <c r="FBA21" s="146">
        <f t="shared" si="82"/>
        <v>366</v>
      </c>
      <c r="FBB21" s="146">
        <f t="shared" si="82"/>
        <v>366</v>
      </c>
      <c r="FBC21" s="146">
        <f t="shared" si="82"/>
        <v>366</v>
      </c>
      <c r="FBD21" s="146">
        <f t="shared" si="82"/>
        <v>366</v>
      </c>
      <c r="FBE21" s="146">
        <f t="shared" si="82"/>
        <v>366</v>
      </c>
      <c r="FBF21" s="146">
        <f t="shared" si="82"/>
        <v>366</v>
      </c>
      <c r="FBG21" s="146">
        <f t="shared" si="82"/>
        <v>366</v>
      </c>
      <c r="FBH21" s="146">
        <f t="shared" si="82"/>
        <v>366</v>
      </c>
      <c r="FBI21" s="146">
        <f t="shared" si="82"/>
        <v>366</v>
      </c>
      <c r="FBJ21" s="146">
        <f t="shared" si="82"/>
        <v>366</v>
      </c>
      <c r="FBK21" s="146">
        <f t="shared" si="82"/>
        <v>366</v>
      </c>
      <c r="FBL21" s="146">
        <f t="shared" si="82"/>
        <v>366</v>
      </c>
      <c r="FBM21" s="146">
        <f t="shared" si="82"/>
        <v>366</v>
      </c>
      <c r="FBN21" s="146">
        <f t="shared" si="82"/>
        <v>366</v>
      </c>
      <c r="FBO21" s="146">
        <f t="shared" si="82"/>
        <v>366</v>
      </c>
      <c r="FBP21" s="146">
        <f t="shared" si="82"/>
        <v>366</v>
      </c>
      <c r="FBQ21" s="146">
        <f t="shared" si="82"/>
        <v>366</v>
      </c>
      <c r="FBR21" s="146">
        <f t="shared" si="82"/>
        <v>366</v>
      </c>
      <c r="FBS21" s="146">
        <f t="shared" si="82"/>
        <v>366</v>
      </c>
      <c r="FBT21" s="146">
        <f t="shared" si="82"/>
        <v>366</v>
      </c>
      <c r="FBU21" s="146">
        <f t="shared" si="82"/>
        <v>366</v>
      </c>
      <c r="FBV21" s="146">
        <f t="shared" si="82"/>
        <v>366</v>
      </c>
      <c r="FBW21" s="146">
        <f t="shared" si="82"/>
        <v>366</v>
      </c>
      <c r="FBX21" s="146">
        <f t="shared" si="82"/>
        <v>366</v>
      </c>
      <c r="FBY21" s="146">
        <f t="shared" si="82"/>
        <v>366</v>
      </c>
      <c r="FBZ21" s="146">
        <f t="shared" si="82"/>
        <v>366</v>
      </c>
      <c r="FCA21" s="146">
        <f t="shared" si="82"/>
        <v>366</v>
      </c>
      <c r="FCB21" s="146">
        <f t="shared" si="82"/>
        <v>366</v>
      </c>
      <c r="FCC21" s="146">
        <f t="shared" si="82"/>
        <v>366</v>
      </c>
      <c r="FCD21" s="146">
        <f t="shared" si="82"/>
        <v>366</v>
      </c>
      <c r="FCE21" s="146">
        <f t="shared" si="82"/>
        <v>366</v>
      </c>
      <c r="FCF21" s="146">
        <f t="shared" si="82"/>
        <v>366</v>
      </c>
      <c r="FCG21" s="146">
        <f t="shared" si="82"/>
        <v>366</v>
      </c>
      <c r="FCH21" s="146">
        <f t="shared" si="82"/>
        <v>366</v>
      </c>
      <c r="FCI21" s="146">
        <f t="shared" si="82"/>
        <v>366</v>
      </c>
      <c r="FCJ21" s="146">
        <f t="shared" si="82"/>
        <v>366</v>
      </c>
      <c r="FCK21" s="146">
        <f t="shared" si="82"/>
        <v>366</v>
      </c>
      <c r="FCL21" s="146">
        <f t="shared" si="82"/>
        <v>366</v>
      </c>
      <c r="FCM21" s="146">
        <f t="shared" si="82"/>
        <v>366</v>
      </c>
      <c r="FCN21" s="146">
        <f t="shared" si="82"/>
        <v>366</v>
      </c>
      <c r="FCO21" s="146">
        <f t="shared" si="82"/>
        <v>366</v>
      </c>
      <c r="FCP21" s="146">
        <f t="shared" si="82"/>
        <v>366</v>
      </c>
      <c r="FCQ21" s="146">
        <f t="shared" si="82"/>
        <v>366</v>
      </c>
      <c r="FCR21" s="146">
        <f t="shared" si="82"/>
        <v>366</v>
      </c>
      <c r="FCS21" s="146">
        <f t="shared" si="82"/>
        <v>366</v>
      </c>
      <c r="FCT21" s="146">
        <f t="shared" si="82"/>
        <v>366</v>
      </c>
      <c r="FCU21" s="146">
        <f t="shared" si="82"/>
        <v>366</v>
      </c>
      <c r="FCV21" s="146">
        <f t="shared" si="82"/>
        <v>366</v>
      </c>
      <c r="FCW21" s="146">
        <f t="shared" si="82"/>
        <v>366</v>
      </c>
      <c r="FCX21" s="146">
        <f t="shared" si="82"/>
        <v>366</v>
      </c>
      <c r="FCY21" s="146">
        <f t="shared" si="82"/>
        <v>366</v>
      </c>
      <c r="FCZ21" s="146">
        <f t="shared" si="82"/>
        <v>366</v>
      </c>
      <c r="FDA21" s="146">
        <f t="shared" si="82"/>
        <v>366</v>
      </c>
      <c r="FDB21" s="146">
        <f t="shared" si="82"/>
        <v>366</v>
      </c>
      <c r="FDC21" s="146">
        <f t="shared" si="82"/>
        <v>366</v>
      </c>
      <c r="FDD21" s="146">
        <f t="shared" si="82"/>
        <v>366</v>
      </c>
      <c r="FDE21" s="146">
        <f t="shared" si="82"/>
        <v>366</v>
      </c>
      <c r="FDF21" s="146">
        <f t="shared" si="82"/>
        <v>366</v>
      </c>
      <c r="FDG21" s="146">
        <f t="shared" si="82"/>
        <v>366</v>
      </c>
      <c r="FDH21" s="146">
        <f t="shared" si="82"/>
        <v>366</v>
      </c>
      <c r="FDI21" s="146">
        <f t="shared" si="82"/>
        <v>366</v>
      </c>
      <c r="FDJ21" s="146">
        <f t="shared" si="82"/>
        <v>366</v>
      </c>
      <c r="FDK21" s="146">
        <f t="shared" ref="FDK21:FFV21" si="83" xml:space="preserve"> DATE(YEAR(FDK20), MONTH(FDK20) + 12, DAY(1) - 1)</f>
        <v>366</v>
      </c>
      <c r="FDL21" s="146">
        <f t="shared" si="83"/>
        <v>366</v>
      </c>
      <c r="FDM21" s="146">
        <f t="shared" si="83"/>
        <v>366</v>
      </c>
      <c r="FDN21" s="146">
        <f t="shared" si="83"/>
        <v>366</v>
      </c>
      <c r="FDO21" s="146">
        <f t="shared" si="83"/>
        <v>366</v>
      </c>
      <c r="FDP21" s="146">
        <f t="shared" si="83"/>
        <v>366</v>
      </c>
      <c r="FDQ21" s="146">
        <f t="shared" si="83"/>
        <v>366</v>
      </c>
      <c r="FDR21" s="146">
        <f t="shared" si="83"/>
        <v>366</v>
      </c>
      <c r="FDS21" s="146">
        <f t="shared" si="83"/>
        <v>366</v>
      </c>
      <c r="FDT21" s="146">
        <f t="shared" si="83"/>
        <v>366</v>
      </c>
      <c r="FDU21" s="146">
        <f t="shared" si="83"/>
        <v>366</v>
      </c>
      <c r="FDV21" s="146">
        <f t="shared" si="83"/>
        <v>366</v>
      </c>
      <c r="FDW21" s="146">
        <f t="shared" si="83"/>
        <v>366</v>
      </c>
      <c r="FDX21" s="146">
        <f t="shared" si="83"/>
        <v>366</v>
      </c>
      <c r="FDY21" s="146">
        <f t="shared" si="83"/>
        <v>366</v>
      </c>
      <c r="FDZ21" s="146">
        <f t="shared" si="83"/>
        <v>366</v>
      </c>
      <c r="FEA21" s="146">
        <f t="shared" si="83"/>
        <v>366</v>
      </c>
      <c r="FEB21" s="146">
        <f t="shared" si="83"/>
        <v>366</v>
      </c>
      <c r="FEC21" s="146">
        <f t="shared" si="83"/>
        <v>366</v>
      </c>
      <c r="FED21" s="146">
        <f t="shared" si="83"/>
        <v>366</v>
      </c>
      <c r="FEE21" s="146">
        <f t="shared" si="83"/>
        <v>366</v>
      </c>
      <c r="FEF21" s="146">
        <f t="shared" si="83"/>
        <v>366</v>
      </c>
      <c r="FEG21" s="146">
        <f t="shared" si="83"/>
        <v>366</v>
      </c>
      <c r="FEH21" s="146">
        <f t="shared" si="83"/>
        <v>366</v>
      </c>
      <c r="FEI21" s="146">
        <f t="shared" si="83"/>
        <v>366</v>
      </c>
      <c r="FEJ21" s="146">
        <f t="shared" si="83"/>
        <v>366</v>
      </c>
      <c r="FEK21" s="146">
        <f t="shared" si="83"/>
        <v>366</v>
      </c>
      <c r="FEL21" s="146">
        <f t="shared" si="83"/>
        <v>366</v>
      </c>
      <c r="FEM21" s="146">
        <f t="shared" si="83"/>
        <v>366</v>
      </c>
      <c r="FEN21" s="146">
        <f t="shared" si="83"/>
        <v>366</v>
      </c>
      <c r="FEO21" s="146">
        <f t="shared" si="83"/>
        <v>366</v>
      </c>
      <c r="FEP21" s="146">
        <f t="shared" si="83"/>
        <v>366</v>
      </c>
      <c r="FEQ21" s="146">
        <f t="shared" si="83"/>
        <v>366</v>
      </c>
      <c r="FER21" s="146">
        <f t="shared" si="83"/>
        <v>366</v>
      </c>
      <c r="FES21" s="146">
        <f t="shared" si="83"/>
        <v>366</v>
      </c>
      <c r="FET21" s="146">
        <f t="shared" si="83"/>
        <v>366</v>
      </c>
      <c r="FEU21" s="146">
        <f t="shared" si="83"/>
        <v>366</v>
      </c>
      <c r="FEV21" s="146">
        <f t="shared" si="83"/>
        <v>366</v>
      </c>
      <c r="FEW21" s="146">
        <f t="shared" si="83"/>
        <v>366</v>
      </c>
      <c r="FEX21" s="146">
        <f t="shared" si="83"/>
        <v>366</v>
      </c>
      <c r="FEY21" s="146">
        <f t="shared" si="83"/>
        <v>366</v>
      </c>
      <c r="FEZ21" s="146">
        <f t="shared" si="83"/>
        <v>366</v>
      </c>
      <c r="FFA21" s="146">
        <f t="shared" si="83"/>
        <v>366</v>
      </c>
      <c r="FFB21" s="146">
        <f t="shared" si="83"/>
        <v>366</v>
      </c>
      <c r="FFC21" s="146">
        <f t="shared" si="83"/>
        <v>366</v>
      </c>
      <c r="FFD21" s="146">
        <f t="shared" si="83"/>
        <v>366</v>
      </c>
      <c r="FFE21" s="146">
        <f t="shared" si="83"/>
        <v>366</v>
      </c>
      <c r="FFF21" s="146">
        <f t="shared" si="83"/>
        <v>366</v>
      </c>
      <c r="FFG21" s="146">
        <f t="shared" si="83"/>
        <v>366</v>
      </c>
      <c r="FFH21" s="146">
        <f t="shared" si="83"/>
        <v>366</v>
      </c>
      <c r="FFI21" s="146">
        <f t="shared" si="83"/>
        <v>366</v>
      </c>
      <c r="FFJ21" s="146">
        <f t="shared" si="83"/>
        <v>366</v>
      </c>
      <c r="FFK21" s="146">
        <f t="shared" si="83"/>
        <v>366</v>
      </c>
      <c r="FFL21" s="146">
        <f t="shared" si="83"/>
        <v>366</v>
      </c>
      <c r="FFM21" s="146">
        <f t="shared" si="83"/>
        <v>366</v>
      </c>
      <c r="FFN21" s="146">
        <f t="shared" si="83"/>
        <v>366</v>
      </c>
      <c r="FFO21" s="146">
        <f t="shared" si="83"/>
        <v>366</v>
      </c>
      <c r="FFP21" s="146">
        <f t="shared" si="83"/>
        <v>366</v>
      </c>
      <c r="FFQ21" s="146">
        <f t="shared" si="83"/>
        <v>366</v>
      </c>
      <c r="FFR21" s="146">
        <f t="shared" si="83"/>
        <v>366</v>
      </c>
      <c r="FFS21" s="146">
        <f t="shared" si="83"/>
        <v>366</v>
      </c>
      <c r="FFT21" s="146">
        <f t="shared" si="83"/>
        <v>366</v>
      </c>
      <c r="FFU21" s="146">
        <f t="shared" si="83"/>
        <v>366</v>
      </c>
      <c r="FFV21" s="146">
        <f t="shared" si="83"/>
        <v>366</v>
      </c>
      <c r="FFW21" s="146">
        <f t="shared" ref="FFW21:FIH21" si="84" xml:space="preserve"> DATE(YEAR(FFW20), MONTH(FFW20) + 12, DAY(1) - 1)</f>
        <v>366</v>
      </c>
      <c r="FFX21" s="146">
        <f t="shared" si="84"/>
        <v>366</v>
      </c>
      <c r="FFY21" s="146">
        <f t="shared" si="84"/>
        <v>366</v>
      </c>
      <c r="FFZ21" s="146">
        <f t="shared" si="84"/>
        <v>366</v>
      </c>
      <c r="FGA21" s="146">
        <f t="shared" si="84"/>
        <v>366</v>
      </c>
      <c r="FGB21" s="146">
        <f t="shared" si="84"/>
        <v>366</v>
      </c>
      <c r="FGC21" s="146">
        <f t="shared" si="84"/>
        <v>366</v>
      </c>
      <c r="FGD21" s="146">
        <f t="shared" si="84"/>
        <v>366</v>
      </c>
      <c r="FGE21" s="146">
        <f t="shared" si="84"/>
        <v>366</v>
      </c>
      <c r="FGF21" s="146">
        <f t="shared" si="84"/>
        <v>366</v>
      </c>
      <c r="FGG21" s="146">
        <f t="shared" si="84"/>
        <v>366</v>
      </c>
      <c r="FGH21" s="146">
        <f t="shared" si="84"/>
        <v>366</v>
      </c>
      <c r="FGI21" s="146">
        <f t="shared" si="84"/>
        <v>366</v>
      </c>
      <c r="FGJ21" s="146">
        <f t="shared" si="84"/>
        <v>366</v>
      </c>
      <c r="FGK21" s="146">
        <f t="shared" si="84"/>
        <v>366</v>
      </c>
      <c r="FGL21" s="146">
        <f t="shared" si="84"/>
        <v>366</v>
      </c>
      <c r="FGM21" s="146">
        <f t="shared" si="84"/>
        <v>366</v>
      </c>
      <c r="FGN21" s="146">
        <f t="shared" si="84"/>
        <v>366</v>
      </c>
      <c r="FGO21" s="146">
        <f t="shared" si="84"/>
        <v>366</v>
      </c>
      <c r="FGP21" s="146">
        <f t="shared" si="84"/>
        <v>366</v>
      </c>
      <c r="FGQ21" s="146">
        <f t="shared" si="84"/>
        <v>366</v>
      </c>
      <c r="FGR21" s="146">
        <f t="shared" si="84"/>
        <v>366</v>
      </c>
      <c r="FGS21" s="146">
        <f t="shared" si="84"/>
        <v>366</v>
      </c>
      <c r="FGT21" s="146">
        <f t="shared" si="84"/>
        <v>366</v>
      </c>
      <c r="FGU21" s="146">
        <f t="shared" si="84"/>
        <v>366</v>
      </c>
      <c r="FGV21" s="146">
        <f t="shared" si="84"/>
        <v>366</v>
      </c>
      <c r="FGW21" s="146">
        <f t="shared" si="84"/>
        <v>366</v>
      </c>
      <c r="FGX21" s="146">
        <f t="shared" si="84"/>
        <v>366</v>
      </c>
      <c r="FGY21" s="146">
        <f t="shared" si="84"/>
        <v>366</v>
      </c>
      <c r="FGZ21" s="146">
        <f t="shared" si="84"/>
        <v>366</v>
      </c>
      <c r="FHA21" s="146">
        <f t="shared" si="84"/>
        <v>366</v>
      </c>
      <c r="FHB21" s="146">
        <f t="shared" si="84"/>
        <v>366</v>
      </c>
      <c r="FHC21" s="146">
        <f t="shared" si="84"/>
        <v>366</v>
      </c>
      <c r="FHD21" s="146">
        <f t="shared" si="84"/>
        <v>366</v>
      </c>
      <c r="FHE21" s="146">
        <f t="shared" si="84"/>
        <v>366</v>
      </c>
      <c r="FHF21" s="146">
        <f t="shared" si="84"/>
        <v>366</v>
      </c>
      <c r="FHG21" s="146">
        <f t="shared" si="84"/>
        <v>366</v>
      </c>
      <c r="FHH21" s="146">
        <f t="shared" si="84"/>
        <v>366</v>
      </c>
      <c r="FHI21" s="146">
        <f t="shared" si="84"/>
        <v>366</v>
      </c>
      <c r="FHJ21" s="146">
        <f t="shared" si="84"/>
        <v>366</v>
      </c>
      <c r="FHK21" s="146">
        <f t="shared" si="84"/>
        <v>366</v>
      </c>
      <c r="FHL21" s="146">
        <f t="shared" si="84"/>
        <v>366</v>
      </c>
      <c r="FHM21" s="146">
        <f t="shared" si="84"/>
        <v>366</v>
      </c>
      <c r="FHN21" s="146">
        <f t="shared" si="84"/>
        <v>366</v>
      </c>
      <c r="FHO21" s="146">
        <f t="shared" si="84"/>
        <v>366</v>
      </c>
      <c r="FHP21" s="146">
        <f t="shared" si="84"/>
        <v>366</v>
      </c>
      <c r="FHQ21" s="146">
        <f t="shared" si="84"/>
        <v>366</v>
      </c>
      <c r="FHR21" s="146">
        <f t="shared" si="84"/>
        <v>366</v>
      </c>
      <c r="FHS21" s="146">
        <f t="shared" si="84"/>
        <v>366</v>
      </c>
      <c r="FHT21" s="146">
        <f t="shared" si="84"/>
        <v>366</v>
      </c>
      <c r="FHU21" s="146">
        <f t="shared" si="84"/>
        <v>366</v>
      </c>
      <c r="FHV21" s="146">
        <f t="shared" si="84"/>
        <v>366</v>
      </c>
      <c r="FHW21" s="146">
        <f t="shared" si="84"/>
        <v>366</v>
      </c>
      <c r="FHX21" s="146">
        <f t="shared" si="84"/>
        <v>366</v>
      </c>
      <c r="FHY21" s="146">
        <f t="shared" si="84"/>
        <v>366</v>
      </c>
      <c r="FHZ21" s="146">
        <f t="shared" si="84"/>
        <v>366</v>
      </c>
      <c r="FIA21" s="146">
        <f t="shared" si="84"/>
        <v>366</v>
      </c>
      <c r="FIB21" s="146">
        <f t="shared" si="84"/>
        <v>366</v>
      </c>
      <c r="FIC21" s="146">
        <f t="shared" si="84"/>
        <v>366</v>
      </c>
      <c r="FID21" s="146">
        <f t="shared" si="84"/>
        <v>366</v>
      </c>
      <c r="FIE21" s="146">
        <f t="shared" si="84"/>
        <v>366</v>
      </c>
      <c r="FIF21" s="146">
        <f t="shared" si="84"/>
        <v>366</v>
      </c>
      <c r="FIG21" s="146">
        <f t="shared" si="84"/>
        <v>366</v>
      </c>
      <c r="FIH21" s="146">
        <f t="shared" si="84"/>
        <v>366</v>
      </c>
      <c r="FII21" s="146">
        <f t="shared" ref="FII21:FKT21" si="85" xml:space="preserve"> DATE(YEAR(FII20), MONTH(FII20) + 12, DAY(1) - 1)</f>
        <v>366</v>
      </c>
      <c r="FIJ21" s="146">
        <f t="shared" si="85"/>
        <v>366</v>
      </c>
      <c r="FIK21" s="146">
        <f t="shared" si="85"/>
        <v>366</v>
      </c>
      <c r="FIL21" s="146">
        <f t="shared" si="85"/>
        <v>366</v>
      </c>
      <c r="FIM21" s="146">
        <f t="shared" si="85"/>
        <v>366</v>
      </c>
      <c r="FIN21" s="146">
        <f t="shared" si="85"/>
        <v>366</v>
      </c>
      <c r="FIO21" s="146">
        <f t="shared" si="85"/>
        <v>366</v>
      </c>
      <c r="FIP21" s="146">
        <f t="shared" si="85"/>
        <v>366</v>
      </c>
      <c r="FIQ21" s="146">
        <f t="shared" si="85"/>
        <v>366</v>
      </c>
      <c r="FIR21" s="146">
        <f t="shared" si="85"/>
        <v>366</v>
      </c>
      <c r="FIS21" s="146">
        <f t="shared" si="85"/>
        <v>366</v>
      </c>
      <c r="FIT21" s="146">
        <f t="shared" si="85"/>
        <v>366</v>
      </c>
      <c r="FIU21" s="146">
        <f t="shared" si="85"/>
        <v>366</v>
      </c>
      <c r="FIV21" s="146">
        <f t="shared" si="85"/>
        <v>366</v>
      </c>
      <c r="FIW21" s="146">
        <f t="shared" si="85"/>
        <v>366</v>
      </c>
      <c r="FIX21" s="146">
        <f t="shared" si="85"/>
        <v>366</v>
      </c>
      <c r="FIY21" s="146">
        <f t="shared" si="85"/>
        <v>366</v>
      </c>
      <c r="FIZ21" s="146">
        <f t="shared" si="85"/>
        <v>366</v>
      </c>
      <c r="FJA21" s="146">
        <f t="shared" si="85"/>
        <v>366</v>
      </c>
      <c r="FJB21" s="146">
        <f t="shared" si="85"/>
        <v>366</v>
      </c>
      <c r="FJC21" s="146">
        <f t="shared" si="85"/>
        <v>366</v>
      </c>
      <c r="FJD21" s="146">
        <f t="shared" si="85"/>
        <v>366</v>
      </c>
      <c r="FJE21" s="146">
        <f t="shared" si="85"/>
        <v>366</v>
      </c>
      <c r="FJF21" s="146">
        <f t="shared" si="85"/>
        <v>366</v>
      </c>
      <c r="FJG21" s="146">
        <f t="shared" si="85"/>
        <v>366</v>
      </c>
      <c r="FJH21" s="146">
        <f t="shared" si="85"/>
        <v>366</v>
      </c>
      <c r="FJI21" s="146">
        <f t="shared" si="85"/>
        <v>366</v>
      </c>
      <c r="FJJ21" s="146">
        <f t="shared" si="85"/>
        <v>366</v>
      </c>
      <c r="FJK21" s="146">
        <f t="shared" si="85"/>
        <v>366</v>
      </c>
      <c r="FJL21" s="146">
        <f t="shared" si="85"/>
        <v>366</v>
      </c>
      <c r="FJM21" s="146">
        <f t="shared" si="85"/>
        <v>366</v>
      </c>
      <c r="FJN21" s="146">
        <f t="shared" si="85"/>
        <v>366</v>
      </c>
      <c r="FJO21" s="146">
        <f t="shared" si="85"/>
        <v>366</v>
      </c>
      <c r="FJP21" s="146">
        <f t="shared" si="85"/>
        <v>366</v>
      </c>
      <c r="FJQ21" s="146">
        <f t="shared" si="85"/>
        <v>366</v>
      </c>
      <c r="FJR21" s="146">
        <f t="shared" si="85"/>
        <v>366</v>
      </c>
      <c r="FJS21" s="146">
        <f t="shared" si="85"/>
        <v>366</v>
      </c>
      <c r="FJT21" s="146">
        <f t="shared" si="85"/>
        <v>366</v>
      </c>
      <c r="FJU21" s="146">
        <f t="shared" si="85"/>
        <v>366</v>
      </c>
      <c r="FJV21" s="146">
        <f t="shared" si="85"/>
        <v>366</v>
      </c>
      <c r="FJW21" s="146">
        <f t="shared" si="85"/>
        <v>366</v>
      </c>
      <c r="FJX21" s="146">
        <f t="shared" si="85"/>
        <v>366</v>
      </c>
      <c r="FJY21" s="146">
        <f t="shared" si="85"/>
        <v>366</v>
      </c>
      <c r="FJZ21" s="146">
        <f t="shared" si="85"/>
        <v>366</v>
      </c>
      <c r="FKA21" s="146">
        <f t="shared" si="85"/>
        <v>366</v>
      </c>
      <c r="FKB21" s="146">
        <f t="shared" si="85"/>
        <v>366</v>
      </c>
      <c r="FKC21" s="146">
        <f t="shared" si="85"/>
        <v>366</v>
      </c>
      <c r="FKD21" s="146">
        <f t="shared" si="85"/>
        <v>366</v>
      </c>
      <c r="FKE21" s="146">
        <f t="shared" si="85"/>
        <v>366</v>
      </c>
      <c r="FKF21" s="146">
        <f t="shared" si="85"/>
        <v>366</v>
      </c>
      <c r="FKG21" s="146">
        <f t="shared" si="85"/>
        <v>366</v>
      </c>
      <c r="FKH21" s="146">
        <f t="shared" si="85"/>
        <v>366</v>
      </c>
      <c r="FKI21" s="146">
        <f t="shared" si="85"/>
        <v>366</v>
      </c>
      <c r="FKJ21" s="146">
        <f t="shared" si="85"/>
        <v>366</v>
      </c>
      <c r="FKK21" s="146">
        <f t="shared" si="85"/>
        <v>366</v>
      </c>
      <c r="FKL21" s="146">
        <f t="shared" si="85"/>
        <v>366</v>
      </c>
      <c r="FKM21" s="146">
        <f t="shared" si="85"/>
        <v>366</v>
      </c>
      <c r="FKN21" s="146">
        <f t="shared" si="85"/>
        <v>366</v>
      </c>
      <c r="FKO21" s="146">
        <f t="shared" si="85"/>
        <v>366</v>
      </c>
      <c r="FKP21" s="146">
        <f t="shared" si="85"/>
        <v>366</v>
      </c>
      <c r="FKQ21" s="146">
        <f t="shared" si="85"/>
        <v>366</v>
      </c>
      <c r="FKR21" s="146">
        <f t="shared" si="85"/>
        <v>366</v>
      </c>
      <c r="FKS21" s="146">
        <f t="shared" si="85"/>
        <v>366</v>
      </c>
      <c r="FKT21" s="146">
        <f t="shared" si="85"/>
        <v>366</v>
      </c>
      <c r="FKU21" s="146">
        <f t="shared" ref="FKU21:FNF21" si="86" xml:space="preserve"> DATE(YEAR(FKU20), MONTH(FKU20) + 12, DAY(1) - 1)</f>
        <v>366</v>
      </c>
      <c r="FKV21" s="146">
        <f t="shared" si="86"/>
        <v>366</v>
      </c>
      <c r="FKW21" s="146">
        <f t="shared" si="86"/>
        <v>366</v>
      </c>
      <c r="FKX21" s="146">
        <f t="shared" si="86"/>
        <v>366</v>
      </c>
      <c r="FKY21" s="146">
        <f t="shared" si="86"/>
        <v>366</v>
      </c>
      <c r="FKZ21" s="146">
        <f t="shared" si="86"/>
        <v>366</v>
      </c>
      <c r="FLA21" s="146">
        <f t="shared" si="86"/>
        <v>366</v>
      </c>
      <c r="FLB21" s="146">
        <f t="shared" si="86"/>
        <v>366</v>
      </c>
      <c r="FLC21" s="146">
        <f t="shared" si="86"/>
        <v>366</v>
      </c>
      <c r="FLD21" s="146">
        <f t="shared" si="86"/>
        <v>366</v>
      </c>
      <c r="FLE21" s="146">
        <f t="shared" si="86"/>
        <v>366</v>
      </c>
      <c r="FLF21" s="146">
        <f t="shared" si="86"/>
        <v>366</v>
      </c>
      <c r="FLG21" s="146">
        <f t="shared" si="86"/>
        <v>366</v>
      </c>
      <c r="FLH21" s="146">
        <f t="shared" si="86"/>
        <v>366</v>
      </c>
      <c r="FLI21" s="146">
        <f t="shared" si="86"/>
        <v>366</v>
      </c>
      <c r="FLJ21" s="146">
        <f t="shared" si="86"/>
        <v>366</v>
      </c>
      <c r="FLK21" s="146">
        <f t="shared" si="86"/>
        <v>366</v>
      </c>
      <c r="FLL21" s="146">
        <f t="shared" si="86"/>
        <v>366</v>
      </c>
      <c r="FLM21" s="146">
        <f t="shared" si="86"/>
        <v>366</v>
      </c>
      <c r="FLN21" s="146">
        <f t="shared" si="86"/>
        <v>366</v>
      </c>
      <c r="FLO21" s="146">
        <f t="shared" si="86"/>
        <v>366</v>
      </c>
      <c r="FLP21" s="146">
        <f t="shared" si="86"/>
        <v>366</v>
      </c>
      <c r="FLQ21" s="146">
        <f t="shared" si="86"/>
        <v>366</v>
      </c>
      <c r="FLR21" s="146">
        <f t="shared" si="86"/>
        <v>366</v>
      </c>
      <c r="FLS21" s="146">
        <f t="shared" si="86"/>
        <v>366</v>
      </c>
      <c r="FLT21" s="146">
        <f t="shared" si="86"/>
        <v>366</v>
      </c>
      <c r="FLU21" s="146">
        <f t="shared" si="86"/>
        <v>366</v>
      </c>
      <c r="FLV21" s="146">
        <f t="shared" si="86"/>
        <v>366</v>
      </c>
      <c r="FLW21" s="146">
        <f t="shared" si="86"/>
        <v>366</v>
      </c>
      <c r="FLX21" s="146">
        <f t="shared" si="86"/>
        <v>366</v>
      </c>
      <c r="FLY21" s="146">
        <f t="shared" si="86"/>
        <v>366</v>
      </c>
      <c r="FLZ21" s="146">
        <f t="shared" si="86"/>
        <v>366</v>
      </c>
      <c r="FMA21" s="146">
        <f t="shared" si="86"/>
        <v>366</v>
      </c>
      <c r="FMB21" s="146">
        <f t="shared" si="86"/>
        <v>366</v>
      </c>
      <c r="FMC21" s="146">
        <f t="shared" si="86"/>
        <v>366</v>
      </c>
      <c r="FMD21" s="146">
        <f t="shared" si="86"/>
        <v>366</v>
      </c>
      <c r="FME21" s="146">
        <f t="shared" si="86"/>
        <v>366</v>
      </c>
      <c r="FMF21" s="146">
        <f t="shared" si="86"/>
        <v>366</v>
      </c>
      <c r="FMG21" s="146">
        <f t="shared" si="86"/>
        <v>366</v>
      </c>
      <c r="FMH21" s="146">
        <f t="shared" si="86"/>
        <v>366</v>
      </c>
      <c r="FMI21" s="146">
        <f t="shared" si="86"/>
        <v>366</v>
      </c>
      <c r="FMJ21" s="146">
        <f t="shared" si="86"/>
        <v>366</v>
      </c>
      <c r="FMK21" s="146">
        <f t="shared" si="86"/>
        <v>366</v>
      </c>
      <c r="FML21" s="146">
        <f t="shared" si="86"/>
        <v>366</v>
      </c>
      <c r="FMM21" s="146">
        <f t="shared" si="86"/>
        <v>366</v>
      </c>
      <c r="FMN21" s="146">
        <f t="shared" si="86"/>
        <v>366</v>
      </c>
      <c r="FMO21" s="146">
        <f t="shared" si="86"/>
        <v>366</v>
      </c>
      <c r="FMP21" s="146">
        <f t="shared" si="86"/>
        <v>366</v>
      </c>
      <c r="FMQ21" s="146">
        <f t="shared" si="86"/>
        <v>366</v>
      </c>
      <c r="FMR21" s="146">
        <f t="shared" si="86"/>
        <v>366</v>
      </c>
      <c r="FMS21" s="146">
        <f t="shared" si="86"/>
        <v>366</v>
      </c>
      <c r="FMT21" s="146">
        <f t="shared" si="86"/>
        <v>366</v>
      </c>
      <c r="FMU21" s="146">
        <f t="shared" si="86"/>
        <v>366</v>
      </c>
      <c r="FMV21" s="146">
        <f t="shared" si="86"/>
        <v>366</v>
      </c>
      <c r="FMW21" s="146">
        <f t="shared" si="86"/>
        <v>366</v>
      </c>
      <c r="FMX21" s="146">
        <f t="shared" si="86"/>
        <v>366</v>
      </c>
      <c r="FMY21" s="146">
        <f t="shared" si="86"/>
        <v>366</v>
      </c>
      <c r="FMZ21" s="146">
        <f t="shared" si="86"/>
        <v>366</v>
      </c>
      <c r="FNA21" s="146">
        <f t="shared" si="86"/>
        <v>366</v>
      </c>
      <c r="FNB21" s="146">
        <f t="shared" si="86"/>
        <v>366</v>
      </c>
      <c r="FNC21" s="146">
        <f t="shared" si="86"/>
        <v>366</v>
      </c>
      <c r="FND21" s="146">
        <f t="shared" si="86"/>
        <v>366</v>
      </c>
      <c r="FNE21" s="146">
        <f t="shared" si="86"/>
        <v>366</v>
      </c>
      <c r="FNF21" s="146">
        <f t="shared" si="86"/>
        <v>366</v>
      </c>
      <c r="FNG21" s="146">
        <f t="shared" ref="FNG21:FPR21" si="87" xml:space="preserve"> DATE(YEAR(FNG20), MONTH(FNG20) + 12, DAY(1) - 1)</f>
        <v>366</v>
      </c>
      <c r="FNH21" s="146">
        <f t="shared" si="87"/>
        <v>366</v>
      </c>
      <c r="FNI21" s="146">
        <f t="shared" si="87"/>
        <v>366</v>
      </c>
      <c r="FNJ21" s="146">
        <f t="shared" si="87"/>
        <v>366</v>
      </c>
      <c r="FNK21" s="146">
        <f t="shared" si="87"/>
        <v>366</v>
      </c>
      <c r="FNL21" s="146">
        <f t="shared" si="87"/>
        <v>366</v>
      </c>
      <c r="FNM21" s="146">
        <f t="shared" si="87"/>
        <v>366</v>
      </c>
      <c r="FNN21" s="146">
        <f t="shared" si="87"/>
        <v>366</v>
      </c>
      <c r="FNO21" s="146">
        <f t="shared" si="87"/>
        <v>366</v>
      </c>
      <c r="FNP21" s="146">
        <f t="shared" si="87"/>
        <v>366</v>
      </c>
      <c r="FNQ21" s="146">
        <f t="shared" si="87"/>
        <v>366</v>
      </c>
      <c r="FNR21" s="146">
        <f t="shared" si="87"/>
        <v>366</v>
      </c>
      <c r="FNS21" s="146">
        <f t="shared" si="87"/>
        <v>366</v>
      </c>
      <c r="FNT21" s="146">
        <f t="shared" si="87"/>
        <v>366</v>
      </c>
      <c r="FNU21" s="146">
        <f t="shared" si="87"/>
        <v>366</v>
      </c>
      <c r="FNV21" s="146">
        <f t="shared" si="87"/>
        <v>366</v>
      </c>
      <c r="FNW21" s="146">
        <f t="shared" si="87"/>
        <v>366</v>
      </c>
      <c r="FNX21" s="146">
        <f t="shared" si="87"/>
        <v>366</v>
      </c>
      <c r="FNY21" s="146">
        <f t="shared" si="87"/>
        <v>366</v>
      </c>
      <c r="FNZ21" s="146">
        <f t="shared" si="87"/>
        <v>366</v>
      </c>
      <c r="FOA21" s="146">
        <f t="shared" si="87"/>
        <v>366</v>
      </c>
      <c r="FOB21" s="146">
        <f t="shared" si="87"/>
        <v>366</v>
      </c>
      <c r="FOC21" s="146">
        <f t="shared" si="87"/>
        <v>366</v>
      </c>
      <c r="FOD21" s="146">
        <f t="shared" si="87"/>
        <v>366</v>
      </c>
      <c r="FOE21" s="146">
        <f t="shared" si="87"/>
        <v>366</v>
      </c>
      <c r="FOF21" s="146">
        <f t="shared" si="87"/>
        <v>366</v>
      </c>
      <c r="FOG21" s="146">
        <f t="shared" si="87"/>
        <v>366</v>
      </c>
      <c r="FOH21" s="146">
        <f t="shared" si="87"/>
        <v>366</v>
      </c>
      <c r="FOI21" s="146">
        <f t="shared" si="87"/>
        <v>366</v>
      </c>
      <c r="FOJ21" s="146">
        <f t="shared" si="87"/>
        <v>366</v>
      </c>
      <c r="FOK21" s="146">
        <f t="shared" si="87"/>
        <v>366</v>
      </c>
      <c r="FOL21" s="146">
        <f t="shared" si="87"/>
        <v>366</v>
      </c>
      <c r="FOM21" s="146">
        <f t="shared" si="87"/>
        <v>366</v>
      </c>
      <c r="FON21" s="146">
        <f t="shared" si="87"/>
        <v>366</v>
      </c>
      <c r="FOO21" s="146">
        <f t="shared" si="87"/>
        <v>366</v>
      </c>
      <c r="FOP21" s="146">
        <f t="shared" si="87"/>
        <v>366</v>
      </c>
      <c r="FOQ21" s="146">
        <f t="shared" si="87"/>
        <v>366</v>
      </c>
      <c r="FOR21" s="146">
        <f t="shared" si="87"/>
        <v>366</v>
      </c>
      <c r="FOS21" s="146">
        <f t="shared" si="87"/>
        <v>366</v>
      </c>
      <c r="FOT21" s="146">
        <f t="shared" si="87"/>
        <v>366</v>
      </c>
      <c r="FOU21" s="146">
        <f t="shared" si="87"/>
        <v>366</v>
      </c>
      <c r="FOV21" s="146">
        <f t="shared" si="87"/>
        <v>366</v>
      </c>
      <c r="FOW21" s="146">
        <f t="shared" si="87"/>
        <v>366</v>
      </c>
      <c r="FOX21" s="146">
        <f t="shared" si="87"/>
        <v>366</v>
      </c>
      <c r="FOY21" s="146">
        <f t="shared" si="87"/>
        <v>366</v>
      </c>
      <c r="FOZ21" s="146">
        <f t="shared" si="87"/>
        <v>366</v>
      </c>
      <c r="FPA21" s="146">
        <f t="shared" si="87"/>
        <v>366</v>
      </c>
      <c r="FPB21" s="146">
        <f t="shared" si="87"/>
        <v>366</v>
      </c>
      <c r="FPC21" s="146">
        <f t="shared" si="87"/>
        <v>366</v>
      </c>
      <c r="FPD21" s="146">
        <f t="shared" si="87"/>
        <v>366</v>
      </c>
      <c r="FPE21" s="146">
        <f t="shared" si="87"/>
        <v>366</v>
      </c>
      <c r="FPF21" s="146">
        <f t="shared" si="87"/>
        <v>366</v>
      </c>
      <c r="FPG21" s="146">
        <f t="shared" si="87"/>
        <v>366</v>
      </c>
      <c r="FPH21" s="146">
        <f t="shared" si="87"/>
        <v>366</v>
      </c>
      <c r="FPI21" s="146">
        <f t="shared" si="87"/>
        <v>366</v>
      </c>
      <c r="FPJ21" s="146">
        <f t="shared" si="87"/>
        <v>366</v>
      </c>
      <c r="FPK21" s="146">
        <f t="shared" si="87"/>
        <v>366</v>
      </c>
      <c r="FPL21" s="146">
        <f t="shared" si="87"/>
        <v>366</v>
      </c>
      <c r="FPM21" s="146">
        <f t="shared" si="87"/>
        <v>366</v>
      </c>
      <c r="FPN21" s="146">
        <f t="shared" si="87"/>
        <v>366</v>
      </c>
      <c r="FPO21" s="146">
        <f t="shared" si="87"/>
        <v>366</v>
      </c>
      <c r="FPP21" s="146">
        <f t="shared" si="87"/>
        <v>366</v>
      </c>
      <c r="FPQ21" s="146">
        <f t="shared" si="87"/>
        <v>366</v>
      </c>
      <c r="FPR21" s="146">
        <f t="shared" si="87"/>
        <v>366</v>
      </c>
      <c r="FPS21" s="146">
        <f t="shared" ref="FPS21:FSD21" si="88" xml:space="preserve"> DATE(YEAR(FPS20), MONTH(FPS20) + 12, DAY(1) - 1)</f>
        <v>366</v>
      </c>
      <c r="FPT21" s="146">
        <f t="shared" si="88"/>
        <v>366</v>
      </c>
      <c r="FPU21" s="146">
        <f t="shared" si="88"/>
        <v>366</v>
      </c>
      <c r="FPV21" s="146">
        <f t="shared" si="88"/>
        <v>366</v>
      </c>
      <c r="FPW21" s="146">
        <f t="shared" si="88"/>
        <v>366</v>
      </c>
      <c r="FPX21" s="146">
        <f t="shared" si="88"/>
        <v>366</v>
      </c>
      <c r="FPY21" s="146">
        <f t="shared" si="88"/>
        <v>366</v>
      </c>
      <c r="FPZ21" s="146">
        <f t="shared" si="88"/>
        <v>366</v>
      </c>
      <c r="FQA21" s="146">
        <f t="shared" si="88"/>
        <v>366</v>
      </c>
      <c r="FQB21" s="146">
        <f t="shared" si="88"/>
        <v>366</v>
      </c>
      <c r="FQC21" s="146">
        <f t="shared" si="88"/>
        <v>366</v>
      </c>
      <c r="FQD21" s="146">
        <f t="shared" si="88"/>
        <v>366</v>
      </c>
      <c r="FQE21" s="146">
        <f t="shared" si="88"/>
        <v>366</v>
      </c>
      <c r="FQF21" s="146">
        <f t="shared" si="88"/>
        <v>366</v>
      </c>
      <c r="FQG21" s="146">
        <f t="shared" si="88"/>
        <v>366</v>
      </c>
      <c r="FQH21" s="146">
        <f t="shared" si="88"/>
        <v>366</v>
      </c>
      <c r="FQI21" s="146">
        <f t="shared" si="88"/>
        <v>366</v>
      </c>
      <c r="FQJ21" s="146">
        <f t="shared" si="88"/>
        <v>366</v>
      </c>
      <c r="FQK21" s="146">
        <f t="shared" si="88"/>
        <v>366</v>
      </c>
      <c r="FQL21" s="146">
        <f t="shared" si="88"/>
        <v>366</v>
      </c>
      <c r="FQM21" s="146">
        <f t="shared" si="88"/>
        <v>366</v>
      </c>
      <c r="FQN21" s="146">
        <f t="shared" si="88"/>
        <v>366</v>
      </c>
      <c r="FQO21" s="146">
        <f t="shared" si="88"/>
        <v>366</v>
      </c>
      <c r="FQP21" s="146">
        <f t="shared" si="88"/>
        <v>366</v>
      </c>
      <c r="FQQ21" s="146">
        <f t="shared" si="88"/>
        <v>366</v>
      </c>
      <c r="FQR21" s="146">
        <f t="shared" si="88"/>
        <v>366</v>
      </c>
      <c r="FQS21" s="146">
        <f t="shared" si="88"/>
        <v>366</v>
      </c>
      <c r="FQT21" s="146">
        <f t="shared" si="88"/>
        <v>366</v>
      </c>
      <c r="FQU21" s="146">
        <f t="shared" si="88"/>
        <v>366</v>
      </c>
      <c r="FQV21" s="146">
        <f t="shared" si="88"/>
        <v>366</v>
      </c>
      <c r="FQW21" s="146">
        <f t="shared" si="88"/>
        <v>366</v>
      </c>
      <c r="FQX21" s="146">
        <f t="shared" si="88"/>
        <v>366</v>
      </c>
      <c r="FQY21" s="146">
        <f t="shared" si="88"/>
        <v>366</v>
      </c>
      <c r="FQZ21" s="146">
        <f t="shared" si="88"/>
        <v>366</v>
      </c>
      <c r="FRA21" s="146">
        <f t="shared" si="88"/>
        <v>366</v>
      </c>
      <c r="FRB21" s="146">
        <f t="shared" si="88"/>
        <v>366</v>
      </c>
      <c r="FRC21" s="146">
        <f t="shared" si="88"/>
        <v>366</v>
      </c>
      <c r="FRD21" s="146">
        <f t="shared" si="88"/>
        <v>366</v>
      </c>
      <c r="FRE21" s="146">
        <f t="shared" si="88"/>
        <v>366</v>
      </c>
      <c r="FRF21" s="146">
        <f t="shared" si="88"/>
        <v>366</v>
      </c>
      <c r="FRG21" s="146">
        <f t="shared" si="88"/>
        <v>366</v>
      </c>
      <c r="FRH21" s="146">
        <f t="shared" si="88"/>
        <v>366</v>
      </c>
      <c r="FRI21" s="146">
        <f t="shared" si="88"/>
        <v>366</v>
      </c>
      <c r="FRJ21" s="146">
        <f t="shared" si="88"/>
        <v>366</v>
      </c>
      <c r="FRK21" s="146">
        <f t="shared" si="88"/>
        <v>366</v>
      </c>
      <c r="FRL21" s="146">
        <f t="shared" si="88"/>
        <v>366</v>
      </c>
      <c r="FRM21" s="146">
        <f t="shared" si="88"/>
        <v>366</v>
      </c>
      <c r="FRN21" s="146">
        <f t="shared" si="88"/>
        <v>366</v>
      </c>
      <c r="FRO21" s="146">
        <f t="shared" si="88"/>
        <v>366</v>
      </c>
      <c r="FRP21" s="146">
        <f t="shared" si="88"/>
        <v>366</v>
      </c>
      <c r="FRQ21" s="146">
        <f t="shared" si="88"/>
        <v>366</v>
      </c>
      <c r="FRR21" s="146">
        <f t="shared" si="88"/>
        <v>366</v>
      </c>
      <c r="FRS21" s="146">
        <f t="shared" si="88"/>
        <v>366</v>
      </c>
      <c r="FRT21" s="146">
        <f t="shared" si="88"/>
        <v>366</v>
      </c>
      <c r="FRU21" s="146">
        <f t="shared" si="88"/>
        <v>366</v>
      </c>
      <c r="FRV21" s="146">
        <f t="shared" si="88"/>
        <v>366</v>
      </c>
      <c r="FRW21" s="146">
        <f t="shared" si="88"/>
        <v>366</v>
      </c>
      <c r="FRX21" s="146">
        <f t="shared" si="88"/>
        <v>366</v>
      </c>
      <c r="FRY21" s="146">
        <f t="shared" si="88"/>
        <v>366</v>
      </c>
      <c r="FRZ21" s="146">
        <f t="shared" si="88"/>
        <v>366</v>
      </c>
      <c r="FSA21" s="146">
        <f t="shared" si="88"/>
        <v>366</v>
      </c>
      <c r="FSB21" s="146">
        <f t="shared" si="88"/>
        <v>366</v>
      </c>
      <c r="FSC21" s="146">
        <f t="shared" si="88"/>
        <v>366</v>
      </c>
      <c r="FSD21" s="146">
        <f t="shared" si="88"/>
        <v>366</v>
      </c>
      <c r="FSE21" s="146">
        <f t="shared" ref="FSE21:FUP21" si="89" xml:space="preserve"> DATE(YEAR(FSE20), MONTH(FSE20) + 12, DAY(1) - 1)</f>
        <v>366</v>
      </c>
      <c r="FSF21" s="146">
        <f t="shared" si="89"/>
        <v>366</v>
      </c>
      <c r="FSG21" s="146">
        <f t="shared" si="89"/>
        <v>366</v>
      </c>
      <c r="FSH21" s="146">
        <f t="shared" si="89"/>
        <v>366</v>
      </c>
      <c r="FSI21" s="146">
        <f t="shared" si="89"/>
        <v>366</v>
      </c>
      <c r="FSJ21" s="146">
        <f t="shared" si="89"/>
        <v>366</v>
      </c>
      <c r="FSK21" s="146">
        <f t="shared" si="89"/>
        <v>366</v>
      </c>
      <c r="FSL21" s="146">
        <f t="shared" si="89"/>
        <v>366</v>
      </c>
      <c r="FSM21" s="146">
        <f t="shared" si="89"/>
        <v>366</v>
      </c>
      <c r="FSN21" s="146">
        <f t="shared" si="89"/>
        <v>366</v>
      </c>
      <c r="FSO21" s="146">
        <f t="shared" si="89"/>
        <v>366</v>
      </c>
      <c r="FSP21" s="146">
        <f t="shared" si="89"/>
        <v>366</v>
      </c>
      <c r="FSQ21" s="146">
        <f t="shared" si="89"/>
        <v>366</v>
      </c>
      <c r="FSR21" s="146">
        <f t="shared" si="89"/>
        <v>366</v>
      </c>
      <c r="FSS21" s="146">
        <f t="shared" si="89"/>
        <v>366</v>
      </c>
      <c r="FST21" s="146">
        <f t="shared" si="89"/>
        <v>366</v>
      </c>
      <c r="FSU21" s="146">
        <f t="shared" si="89"/>
        <v>366</v>
      </c>
      <c r="FSV21" s="146">
        <f t="shared" si="89"/>
        <v>366</v>
      </c>
      <c r="FSW21" s="146">
        <f t="shared" si="89"/>
        <v>366</v>
      </c>
      <c r="FSX21" s="146">
        <f t="shared" si="89"/>
        <v>366</v>
      </c>
      <c r="FSY21" s="146">
        <f t="shared" si="89"/>
        <v>366</v>
      </c>
      <c r="FSZ21" s="146">
        <f t="shared" si="89"/>
        <v>366</v>
      </c>
      <c r="FTA21" s="146">
        <f t="shared" si="89"/>
        <v>366</v>
      </c>
      <c r="FTB21" s="146">
        <f t="shared" si="89"/>
        <v>366</v>
      </c>
      <c r="FTC21" s="146">
        <f t="shared" si="89"/>
        <v>366</v>
      </c>
      <c r="FTD21" s="146">
        <f t="shared" si="89"/>
        <v>366</v>
      </c>
      <c r="FTE21" s="146">
        <f t="shared" si="89"/>
        <v>366</v>
      </c>
      <c r="FTF21" s="146">
        <f t="shared" si="89"/>
        <v>366</v>
      </c>
      <c r="FTG21" s="146">
        <f t="shared" si="89"/>
        <v>366</v>
      </c>
      <c r="FTH21" s="146">
        <f t="shared" si="89"/>
        <v>366</v>
      </c>
      <c r="FTI21" s="146">
        <f t="shared" si="89"/>
        <v>366</v>
      </c>
      <c r="FTJ21" s="146">
        <f t="shared" si="89"/>
        <v>366</v>
      </c>
      <c r="FTK21" s="146">
        <f t="shared" si="89"/>
        <v>366</v>
      </c>
      <c r="FTL21" s="146">
        <f t="shared" si="89"/>
        <v>366</v>
      </c>
      <c r="FTM21" s="146">
        <f t="shared" si="89"/>
        <v>366</v>
      </c>
      <c r="FTN21" s="146">
        <f t="shared" si="89"/>
        <v>366</v>
      </c>
      <c r="FTO21" s="146">
        <f t="shared" si="89"/>
        <v>366</v>
      </c>
      <c r="FTP21" s="146">
        <f t="shared" si="89"/>
        <v>366</v>
      </c>
      <c r="FTQ21" s="146">
        <f t="shared" si="89"/>
        <v>366</v>
      </c>
      <c r="FTR21" s="146">
        <f t="shared" si="89"/>
        <v>366</v>
      </c>
      <c r="FTS21" s="146">
        <f t="shared" si="89"/>
        <v>366</v>
      </c>
      <c r="FTT21" s="146">
        <f t="shared" si="89"/>
        <v>366</v>
      </c>
      <c r="FTU21" s="146">
        <f t="shared" si="89"/>
        <v>366</v>
      </c>
      <c r="FTV21" s="146">
        <f t="shared" si="89"/>
        <v>366</v>
      </c>
      <c r="FTW21" s="146">
        <f t="shared" si="89"/>
        <v>366</v>
      </c>
      <c r="FTX21" s="146">
        <f t="shared" si="89"/>
        <v>366</v>
      </c>
      <c r="FTY21" s="146">
        <f t="shared" si="89"/>
        <v>366</v>
      </c>
      <c r="FTZ21" s="146">
        <f t="shared" si="89"/>
        <v>366</v>
      </c>
      <c r="FUA21" s="146">
        <f t="shared" si="89"/>
        <v>366</v>
      </c>
      <c r="FUB21" s="146">
        <f t="shared" si="89"/>
        <v>366</v>
      </c>
      <c r="FUC21" s="146">
        <f t="shared" si="89"/>
        <v>366</v>
      </c>
      <c r="FUD21" s="146">
        <f t="shared" si="89"/>
        <v>366</v>
      </c>
      <c r="FUE21" s="146">
        <f t="shared" si="89"/>
        <v>366</v>
      </c>
      <c r="FUF21" s="146">
        <f t="shared" si="89"/>
        <v>366</v>
      </c>
      <c r="FUG21" s="146">
        <f t="shared" si="89"/>
        <v>366</v>
      </c>
      <c r="FUH21" s="146">
        <f t="shared" si="89"/>
        <v>366</v>
      </c>
      <c r="FUI21" s="146">
        <f t="shared" si="89"/>
        <v>366</v>
      </c>
      <c r="FUJ21" s="146">
        <f t="shared" si="89"/>
        <v>366</v>
      </c>
      <c r="FUK21" s="146">
        <f t="shared" si="89"/>
        <v>366</v>
      </c>
      <c r="FUL21" s="146">
        <f t="shared" si="89"/>
        <v>366</v>
      </c>
      <c r="FUM21" s="146">
        <f t="shared" si="89"/>
        <v>366</v>
      </c>
      <c r="FUN21" s="146">
        <f t="shared" si="89"/>
        <v>366</v>
      </c>
      <c r="FUO21" s="146">
        <f t="shared" si="89"/>
        <v>366</v>
      </c>
      <c r="FUP21" s="146">
        <f t="shared" si="89"/>
        <v>366</v>
      </c>
      <c r="FUQ21" s="146">
        <f t="shared" ref="FUQ21:FXB21" si="90" xml:space="preserve"> DATE(YEAR(FUQ20), MONTH(FUQ20) + 12, DAY(1) - 1)</f>
        <v>366</v>
      </c>
      <c r="FUR21" s="146">
        <f t="shared" si="90"/>
        <v>366</v>
      </c>
      <c r="FUS21" s="146">
        <f t="shared" si="90"/>
        <v>366</v>
      </c>
      <c r="FUT21" s="146">
        <f t="shared" si="90"/>
        <v>366</v>
      </c>
      <c r="FUU21" s="146">
        <f t="shared" si="90"/>
        <v>366</v>
      </c>
      <c r="FUV21" s="146">
        <f t="shared" si="90"/>
        <v>366</v>
      </c>
      <c r="FUW21" s="146">
        <f t="shared" si="90"/>
        <v>366</v>
      </c>
      <c r="FUX21" s="146">
        <f t="shared" si="90"/>
        <v>366</v>
      </c>
      <c r="FUY21" s="146">
        <f t="shared" si="90"/>
        <v>366</v>
      </c>
      <c r="FUZ21" s="146">
        <f t="shared" si="90"/>
        <v>366</v>
      </c>
      <c r="FVA21" s="146">
        <f t="shared" si="90"/>
        <v>366</v>
      </c>
      <c r="FVB21" s="146">
        <f t="shared" si="90"/>
        <v>366</v>
      </c>
      <c r="FVC21" s="146">
        <f t="shared" si="90"/>
        <v>366</v>
      </c>
      <c r="FVD21" s="146">
        <f t="shared" si="90"/>
        <v>366</v>
      </c>
      <c r="FVE21" s="146">
        <f t="shared" si="90"/>
        <v>366</v>
      </c>
      <c r="FVF21" s="146">
        <f t="shared" si="90"/>
        <v>366</v>
      </c>
      <c r="FVG21" s="146">
        <f t="shared" si="90"/>
        <v>366</v>
      </c>
      <c r="FVH21" s="146">
        <f t="shared" si="90"/>
        <v>366</v>
      </c>
      <c r="FVI21" s="146">
        <f t="shared" si="90"/>
        <v>366</v>
      </c>
      <c r="FVJ21" s="146">
        <f t="shared" si="90"/>
        <v>366</v>
      </c>
      <c r="FVK21" s="146">
        <f t="shared" si="90"/>
        <v>366</v>
      </c>
      <c r="FVL21" s="146">
        <f t="shared" si="90"/>
        <v>366</v>
      </c>
      <c r="FVM21" s="146">
        <f t="shared" si="90"/>
        <v>366</v>
      </c>
      <c r="FVN21" s="146">
        <f t="shared" si="90"/>
        <v>366</v>
      </c>
      <c r="FVO21" s="146">
        <f t="shared" si="90"/>
        <v>366</v>
      </c>
      <c r="FVP21" s="146">
        <f t="shared" si="90"/>
        <v>366</v>
      </c>
      <c r="FVQ21" s="146">
        <f t="shared" si="90"/>
        <v>366</v>
      </c>
      <c r="FVR21" s="146">
        <f t="shared" si="90"/>
        <v>366</v>
      </c>
      <c r="FVS21" s="146">
        <f t="shared" si="90"/>
        <v>366</v>
      </c>
      <c r="FVT21" s="146">
        <f t="shared" si="90"/>
        <v>366</v>
      </c>
      <c r="FVU21" s="146">
        <f t="shared" si="90"/>
        <v>366</v>
      </c>
      <c r="FVV21" s="146">
        <f t="shared" si="90"/>
        <v>366</v>
      </c>
      <c r="FVW21" s="146">
        <f t="shared" si="90"/>
        <v>366</v>
      </c>
      <c r="FVX21" s="146">
        <f t="shared" si="90"/>
        <v>366</v>
      </c>
      <c r="FVY21" s="146">
        <f t="shared" si="90"/>
        <v>366</v>
      </c>
      <c r="FVZ21" s="146">
        <f t="shared" si="90"/>
        <v>366</v>
      </c>
      <c r="FWA21" s="146">
        <f t="shared" si="90"/>
        <v>366</v>
      </c>
      <c r="FWB21" s="146">
        <f t="shared" si="90"/>
        <v>366</v>
      </c>
      <c r="FWC21" s="146">
        <f t="shared" si="90"/>
        <v>366</v>
      </c>
      <c r="FWD21" s="146">
        <f t="shared" si="90"/>
        <v>366</v>
      </c>
      <c r="FWE21" s="146">
        <f t="shared" si="90"/>
        <v>366</v>
      </c>
      <c r="FWF21" s="146">
        <f t="shared" si="90"/>
        <v>366</v>
      </c>
      <c r="FWG21" s="146">
        <f t="shared" si="90"/>
        <v>366</v>
      </c>
      <c r="FWH21" s="146">
        <f t="shared" si="90"/>
        <v>366</v>
      </c>
      <c r="FWI21" s="146">
        <f t="shared" si="90"/>
        <v>366</v>
      </c>
      <c r="FWJ21" s="146">
        <f t="shared" si="90"/>
        <v>366</v>
      </c>
      <c r="FWK21" s="146">
        <f t="shared" si="90"/>
        <v>366</v>
      </c>
      <c r="FWL21" s="146">
        <f t="shared" si="90"/>
        <v>366</v>
      </c>
      <c r="FWM21" s="146">
        <f t="shared" si="90"/>
        <v>366</v>
      </c>
      <c r="FWN21" s="146">
        <f t="shared" si="90"/>
        <v>366</v>
      </c>
      <c r="FWO21" s="146">
        <f t="shared" si="90"/>
        <v>366</v>
      </c>
      <c r="FWP21" s="146">
        <f t="shared" si="90"/>
        <v>366</v>
      </c>
      <c r="FWQ21" s="146">
        <f t="shared" si="90"/>
        <v>366</v>
      </c>
      <c r="FWR21" s="146">
        <f t="shared" si="90"/>
        <v>366</v>
      </c>
      <c r="FWS21" s="146">
        <f t="shared" si="90"/>
        <v>366</v>
      </c>
      <c r="FWT21" s="146">
        <f t="shared" si="90"/>
        <v>366</v>
      </c>
      <c r="FWU21" s="146">
        <f t="shared" si="90"/>
        <v>366</v>
      </c>
      <c r="FWV21" s="146">
        <f t="shared" si="90"/>
        <v>366</v>
      </c>
      <c r="FWW21" s="146">
        <f t="shared" si="90"/>
        <v>366</v>
      </c>
      <c r="FWX21" s="146">
        <f t="shared" si="90"/>
        <v>366</v>
      </c>
      <c r="FWY21" s="146">
        <f t="shared" si="90"/>
        <v>366</v>
      </c>
      <c r="FWZ21" s="146">
        <f t="shared" si="90"/>
        <v>366</v>
      </c>
      <c r="FXA21" s="146">
        <f t="shared" si="90"/>
        <v>366</v>
      </c>
      <c r="FXB21" s="146">
        <f t="shared" si="90"/>
        <v>366</v>
      </c>
      <c r="FXC21" s="146">
        <f t="shared" ref="FXC21:FZN21" si="91" xml:space="preserve"> DATE(YEAR(FXC20), MONTH(FXC20) + 12, DAY(1) - 1)</f>
        <v>366</v>
      </c>
      <c r="FXD21" s="146">
        <f t="shared" si="91"/>
        <v>366</v>
      </c>
      <c r="FXE21" s="146">
        <f t="shared" si="91"/>
        <v>366</v>
      </c>
      <c r="FXF21" s="146">
        <f t="shared" si="91"/>
        <v>366</v>
      </c>
      <c r="FXG21" s="146">
        <f t="shared" si="91"/>
        <v>366</v>
      </c>
      <c r="FXH21" s="146">
        <f t="shared" si="91"/>
        <v>366</v>
      </c>
      <c r="FXI21" s="146">
        <f t="shared" si="91"/>
        <v>366</v>
      </c>
      <c r="FXJ21" s="146">
        <f t="shared" si="91"/>
        <v>366</v>
      </c>
      <c r="FXK21" s="146">
        <f t="shared" si="91"/>
        <v>366</v>
      </c>
      <c r="FXL21" s="146">
        <f t="shared" si="91"/>
        <v>366</v>
      </c>
      <c r="FXM21" s="146">
        <f t="shared" si="91"/>
        <v>366</v>
      </c>
      <c r="FXN21" s="146">
        <f t="shared" si="91"/>
        <v>366</v>
      </c>
      <c r="FXO21" s="146">
        <f t="shared" si="91"/>
        <v>366</v>
      </c>
      <c r="FXP21" s="146">
        <f t="shared" si="91"/>
        <v>366</v>
      </c>
      <c r="FXQ21" s="146">
        <f t="shared" si="91"/>
        <v>366</v>
      </c>
      <c r="FXR21" s="146">
        <f t="shared" si="91"/>
        <v>366</v>
      </c>
      <c r="FXS21" s="146">
        <f t="shared" si="91"/>
        <v>366</v>
      </c>
      <c r="FXT21" s="146">
        <f t="shared" si="91"/>
        <v>366</v>
      </c>
      <c r="FXU21" s="146">
        <f t="shared" si="91"/>
        <v>366</v>
      </c>
      <c r="FXV21" s="146">
        <f t="shared" si="91"/>
        <v>366</v>
      </c>
      <c r="FXW21" s="146">
        <f t="shared" si="91"/>
        <v>366</v>
      </c>
      <c r="FXX21" s="146">
        <f t="shared" si="91"/>
        <v>366</v>
      </c>
      <c r="FXY21" s="146">
        <f t="shared" si="91"/>
        <v>366</v>
      </c>
      <c r="FXZ21" s="146">
        <f t="shared" si="91"/>
        <v>366</v>
      </c>
      <c r="FYA21" s="146">
        <f t="shared" si="91"/>
        <v>366</v>
      </c>
      <c r="FYB21" s="146">
        <f t="shared" si="91"/>
        <v>366</v>
      </c>
      <c r="FYC21" s="146">
        <f t="shared" si="91"/>
        <v>366</v>
      </c>
      <c r="FYD21" s="146">
        <f t="shared" si="91"/>
        <v>366</v>
      </c>
      <c r="FYE21" s="146">
        <f t="shared" si="91"/>
        <v>366</v>
      </c>
      <c r="FYF21" s="146">
        <f t="shared" si="91"/>
        <v>366</v>
      </c>
      <c r="FYG21" s="146">
        <f t="shared" si="91"/>
        <v>366</v>
      </c>
      <c r="FYH21" s="146">
        <f t="shared" si="91"/>
        <v>366</v>
      </c>
      <c r="FYI21" s="146">
        <f t="shared" si="91"/>
        <v>366</v>
      </c>
      <c r="FYJ21" s="146">
        <f t="shared" si="91"/>
        <v>366</v>
      </c>
      <c r="FYK21" s="146">
        <f t="shared" si="91"/>
        <v>366</v>
      </c>
      <c r="FYL21" s="146">
        <f t="shared" si="91"/>
        <v>366</v>
      </c>
      <c r="FYM21" s="146">
        <f t="shared" si="91"/>
        <v>366</v>
      </c>
      <c r="FYN21" s="146">
        <f t="shared" si="91"/>
        <v>366</v>
      </c>
      <c r="FYO21" s="146">
        <f t="shared" si="91"/>
        <v>366</v>
      </c>
      <c r="FYP21" s="146">
        <f t="shared" si="91"/>
        <v>366</v>
      </c>
      <c r="FYQ21" s="146">
        <f t="shared" si="91"/>
        <v>366</v>
      </c>
      <c r="FYR21" s="146">
        <f t="shared" si="91"/>
        <v>366</v>
      </c>
      <c r="FYS21" s="146">
        <f t="shared" si="91"/>
        <v>366</v>
      </c>
      <c r="FYT21" s="146">
        <f t="shared" si="91"/>
        <v>366</v>
      </c>
      <c r="FYU21" s="146">
        <f t="shared" si="91"/>
        <v>366</v>
      </c>
      <c r="FYV21" s="146">
        <f t="shared" si="91"/>
        <v>366</v>
      </c>
      <c r="FYW21" s="146">
        <f t="shared" si="91"/>
        <v>366</v>
      </c>
      <c r="FYX21" s="146">
        <f t="shared" si="91"/>
        <v>366</v>
      </c>
      <c r="FYY21" s="146">
        <f t="shared" si="91"/>
        <v>366</v>
      </c>
      <c r="FYZ21" s="146">
        <f t="shared" si="91"/>
        <v>366</v>
      </c>
      <c r="FZA21" s="146">
        <f t="shared" si="91"/>
        <v>366</v>
      </c>
      <c r="FZB21" s="146">
        <f t="shared" si="91"/>
        <v>366</v>
      </c>
      <c r="FZC21" s="146">
        <f t="shared" si="91"/>
        <v>366</v>
      </c>
      <c r="FZD21" s="146">
        <f t="shared" si="91"/>
        <v>366</v>
      </c>
      <c r="FZE21" s="146">
        <f t="shared" si="91"/>
        <v>366</v>
      </c>
      <c r="FZF21" s="146">
        <f t="shared" si="91"/>
        <v>366</v>
      </c>
      <c r="FZG21" s="146">
        <f t="shared" si="91"/>
        <v>366</v>
      </c>
      <c r="FZH21" s="146">
        <f t="shared" si="91"/>
        <v>366</v>
      </c>
      <c r="FZI21" s="146">
        <f t="shared" si="91"/>
        <v>366</v>
      </c>
      <c r="FZJ21" s="146">
        <f t="shared" si="91"/>
        <v>366</v>
      </c>
      <c r="FZK21" s="146">
        <f t="shared" si="91"/>
        <v>366</v>
      </c>
      <c r="FZL21" s="146">
        <f t="shared" si="91"/>
        <v>366</v>
      </c>
      <c r="FZM21" s="146">
        <f t="shared" si="91"/>
        <v>366</v>
      </c>
      <c r="FZN21" s="146">
        <f t="shared" si="91"/>
        <v>366</v>
      </c>
      <c r="FZO21" s="146">
        <f t="shared" ref="FZO21:GBZ21" si="92" xml:space="preserve"> DATE(YEAR(FZO20), MONTH(FZO20) + 12, DAY(1) - 1)</f>
        <v>366</v>
      </c>
      <c r="FZP21" s="146">
        <f t="shared" si="92"/>
        <v>366</v>
      </c>
      <c r="FZQ21" s="146">
        <f t="shared" si="92"/>
        <v>366</v>
      </c>
      <c r="FZR21" s="146">
        <f t="shared" si="92"/>
        <v>366</v>
      </c>
      <c r="FZS21" s="146">
        <f t="shared" si="92"/>
        <v>366</v>
      </c>
      <c r="FZT21" s="146">
        <f t="shared" si="92"/>
        <v>366</v>
      </c>
      <c r="FZU21" s="146">
        <f t="shared" si="92"/>
        <v>366</v>
      </c>
      <c r="FZV21" s="146">
        <f t="shared" si="92"/>
        <v>366</v>
      </c>
      <c r="FZW21" s="146">
        <f t="shared" si="92"/>
        <v>366</v>
      </c>
      <c r="FZX21" s="146">
        <f t="shared" si="92"/>
        <v>366</v>
      </c>
      <c r="FZY21" s="146">
        <f t="shared" si="92"/>
        <v>366</v>
      </c>
      <c r="FZZ21" s="146">
        <f t="shared" si="92"/>
        <v>366</v>
      </c>
      <c r="GAA21" s="146">
        <f t="shared" si="92"/>
        <v>366</v>
      </c>
      <c r="GAB21" s="146">
        <f t="shared" si="92"/>
        <v>366</v>
      </c>
      <c r="GAC21" s="146">
        <f t="shared" si="92"/>
        <v>366</v>
      </c>
      <c r="GAD21" s="146">
        <f t="shared" si="92"/>
        <v>366</v>
      </c>
      <c r="GAE21" s="146">
        <f t="shared" si="92"/>
        <v>366</v>
      </c>
      <c r="GAF21" s="146">
        <f t="shared" si="92"/>
        <v>366</v>
      </c>
      <c r="GAG21" s="146">
        <f t="shared" si="92"/>
        <v>366</v>
      </c>
      <c r="GAH21" s="146">
        <f t="shared" si="92"/>
        <v>366</v>
      </c>
      <c r="GAI21" s="146">
        <f t="shared" si="92"/>
        <v>366</v>
      </c>
      <c r="GAJ21" s="146">
        <f t="shared" si="92"/>
        <v>366</v>
      </c>
      <c r="GAK21" s="146">
        <f t="shared" si="92"/>
        <v>366</v>
      </c>
      <c r="GAL21" s="146">
        <f t="shared" si="92"/>
        <v>366</v>
      </c>
      <c r="GAM21" s="146">
        <f t="shared" si="92"/>
        <v>366</v>
      </c>
      <c r="GAN21" s="146">
        <f t="shared" si="92"/>
        <v>366</v>
      </c>
      <c r="GAO21" s="146">
        <f t="shared" si="92"/>
        <v>366</v>
      </c>
      <c r="GAP21" s="146">
        <f t="shared" si="92"/>
        <v>366</v>
      </c>
      <c r="GAQ21" s="146">
        <f t="shared" si="92"/>
        <v>366</v>
      </c>
      <c r="GAR21" s="146">
        <f t="shared" si="92"/>
        <v>366</v>
      </c>
      <c r="GAS21" s="146">
        <f t="shared" si="92"/>
        <v>366</v>
      </c>
      <c r="GAT21" s="146">
        <f t="shared" si="92"/>
        <v>366</v>
      </c>
      <c r="GAU21" s="146">
        <f t="shared" si="92"/>
        <v>366</v>
      </c>
      <c r="GAV21" s="146">
        <f t="shared" si="92"/>
        <v>366</v>
      </c>
      <c r="GAW21" s="146">
        <f t="shared" si="92"/>
        <v>366</v>
      </c>
      <c r="GAX21" s="146">
        <f t="shared" si="92"/>
        <v>366</v>
      </c>
      <c r="GAY21" s="146">
        <f t="shared" si="92"/>
        <v>366</v>
      </c>
      <c r="GAZ21" s="146">
        <f t="shared" si="92"/>
        <v>366</v>
      </c>
      <c r="GBA21" s="146">
        <f t="shared" si="92"/>
        <v>366</v>
      </c>
      <c r="GBB21" s="146">
        <f t="shared" si="92"/>
        <v>366</v>
      </c>
      <c r="GBC21" s="146">
        <f t="shared" si="92"/>
        <v>366</v>
      </c>
      <c r="GBD21" s="146">
        <f t="shared" si="92"/>
        <v>366</v>
      </c>
      <c r="GBE21" s="146">
        <f t="shared" si="92"/>
        <v>366</v>
      </c>
      <c r="GBF21" s="146">
        <f t="shared" si="92"/>
        <v>366</v>
      </c>
      <c r="GBG21" s="146">
        <f t="shared" si="92"/>
        <v>366</v>
      </c>
      <c r="GBH21" s="146">
        <f t="shared" si="92"/>
        <v>366</v>
      </c>
      <c r="GBI21" s="146">
        <f t="shared" si="92"/>
        <v>366</v>
      </c>
      <c r="GBJ21" s="146">
        <f t="shared" si="92"/>
        <v>366</v>
      </c>
      <c r="GBK21" s="146">
        <f t="shared" si="92"/>
        <v>366</v>
      </c>
      <c r="GBL21" s="146">
        <f t="shared" si="92"/>
        <v>366</v>
      </c>
      <c r="GBM21" s="146">
        <f t="shared" si="92"/>
        <v>366</v>
      </c>
      <c r="GBN21" s="146">
        <f t="shared" si="92"/>
        <v>366</v>
      </c>
      <c r="GBO21" s="146">
        <f t="shared" si="92"/>
        <v>366</v>
      </c>
      <c r="GBP21" s="146">
        <f t="shared" si="92"/>
        <v>366</v>
      </c>
      <c r="GBQ21" s="146">
        <f t="shared" si="92"/>
        <v>366</v>
      </c>
      <c r="GBR21" s="146">
        <f t="shared" si="92"/>
        <v>366</v>
      </c>
      <c r="GBS21" s="146">
        <f t="shared" si="92"/>
        <v>366</v>
      </c>
      <c r="GBT21" s="146">
        <f t="shared" si="92"/>
        <v>366</v>
      </c>
      <c r="GBU21" s="146">
        <f t="shared" si="92"/>
        <v>366</v>
      </c>
      <c r="GBV21" s="146">
        <f t="shared" si="92"/>
        <v>366</v>
      </c>
      <c r="GBW21" s="146">
        <f t="shared" si="92"/>
        <v>366</v>
      </c>
      <c r="GBX21" s="146">
        <f t="shared" si="92"/>
        <v>366</v>
      </c>
      <c r="GBY21" s="146">
        <f t="shared" si="92"/>
        <v>366</v>
      </c>
      <c r="GBZ21" s="146">
        <f t="shared" si="92"/>
        <v>366</v>
      </c>
      <c r="GCA21" s="146">
        <f t="shared" ref="GCA21:GEL21" si="93" xml:space="preserve"> DATE(YEAR(GCA20), MONTH(GCA20) + 12, DAY(1) - 1)</f>
        <v>366</v>
      </c>
      <c r="GCB21" s="146">
        <f t="shared" si="93"/>
        <v>366</v>
      </c>
      <c r="GCC21" s="146">
        <f t="shared" si="93"/>
        <v>366</v>
      </c>
      <c r="GCD21" s="146">
        <f t="shared" si="93"/>
        <v>366</v>
      </c>
      <c r="GCE21" s="146">
        <f t="shared" si="93"/>
        <v>366</v>
      </c>
      <c r="GCF21" s="146">
        <f t="shared" si="93"/>
        <v>366</v>
      </c>
      <c r="GCG21" s="146">
        <f t="shared" si="93"/>
        <v>366</v>
      </c>
      <c r="GCH21" s="146">
        <f t="shared" si="93"/>
        <v>366</v>
      </c>
      <c r="GCI21" s="146">
        <f t="shared" si="93"/>
        <v>366</v>
      </c>
      <c r="GCJ21" s="146">
        <f t="shared" si="93"/>
        <v>366</v>
      </c>
      <c r="GCK21" s="146">
        <f t="shared" si="93"/>
        <v>366</v>
      </c>
      <c r="GCL21" s="146">
        <f t="shared" si="93"/>
        <v>366</v>
      </c>
      <c r="GCM21" s="146">
        <f t="shared" si="93"/>
        <v>366</v>
      </c>
      <c r="GCN21" s="146">
        <f t="shared" si="93"/>
        <v>366</v>
      </c>
      <c r="GCO21" s="146">
        <f t="shared" si="93"/>
        <v>366</v>
      </c>
      <c r="GCP21" s="146">
        <f t="shared" si="93"/>
        <v>366</v>
      </c>
      <c r="GCQ21" s="146">
        <f t="shared" si="93"/>
        <v>366</v>
      </c>
      <c r="GCR21" s="146">
        <f t="shared" si="93"/>
        <v>366</v>
      </c>
      <c r="GCS21" s="146">
        <f t="shared" si="93"/>
        <v>366</v>
      </c>
      <c r="GCT21" s="146">
        <f t="shared" si="93"/>
        <v>366</v>
      </c>
      <c r="GCU21" s="146">
        <f t="shared" si="93"/>
        <v>366</v>
      </c>
      <c r="GCV21" s="146">
        <f t="shared" si="93"/>
        <v>366</v>
      </c>
      <c r="GCW21" s="146">
        <f t="shared" si="93"/>
        <v>366</v>
      </c>
      <c r="GCX21" s="146">
        <f t="shared" si="93"/>
        <v>366</v>
      </c>
      <c r="GCY21" s="146">
        <f t="shared" si="93"/>
        <v>366</v>
      </c>
      <c r="GCZ21" s="146">
        <f t="shared" si="93"/>
        <v>366</v>
      </c>
      <c r="GDA21" s="146">
        <f t="shared" si="93"/>
        <v>366</v>
      </c>
      <c r="GDB21" s="146">
        <f t="shared" si="93"/>
        <v>366</v>
      </c>
      <c r="GDC21" s="146">
        <f t="shared" si="93"/>
        <v>366</v>
      </c>
      <c r="GDD21" s="146">
        <f t="shared" si="93"/>
        <v>366</v>
      </c>
      <c r="GDE21" s="146">
        <f t="shared" si="93"/>
        <v>366</v>
      </c>
      <c r="GDF21" s="146">
        <f t="shared" si="93"/>
        <v>366</v>
      </c>
      <c r="GDG21" s="146">
        <f t="shared" si="93"/>
        <v>366</v>
      </c>
      <c r="GDH21" s="146">
        <f t="shared" si="93"/>
        <v>366</v>
      </c>
      <c r="GDI21" s="146">
        <f t="shared" si="93"/>
        <v>366</v>
      </c>
      <c r="GDJ21" s="146">
        <f t="shared" si="93"/>
        <v>366</v>
      </c>
      <c r="GDK21" s="146">
        <f t="shared" si="93"/>
        <v>366</v>
      </c>
      <c r="GDL21" s="146">
        <f t="shared" si="93"/>
        <v>366</v>
      </c>
      <c r="GDM21" s="146">
        <f t="shared" si="93"/>
        <v>366</v>
      </c>
      <c r="GDN21" s="146">
        <f t="shared" si="93"/>
        <v>366</v>
      </c>
      <c r="GDO21" s="146">
        <f t="shared" si="93"/>
        <v>366</v>
      </c>
      <c r="GDP21" s="146">
        <f t="shared" si="93"/>
        <v>366</v>
      </c>
      <c r="GDQ21" s="146">
        <f t="shared" si="93"/>
        <v>366</v>
      </c>
      <c r="GDR21" s="146">
        <f t="shared" si="93"/>
        <v>366</v>
      </c>
      <c r="GDS21" s="146">
        <f t="shared" si="93"/>
        <v>366</v>
      </c>
      <c r="GDT21" s="146">
        <f t="shared" si="93"/>
        <v>366</v>
      </c>
      <c r="GDU21" s="146">
        <f t="shared" si="93"/>
        <v>366</v>
      </c>
      <c r="GDV21" s="146">
        <f t="shared" si="93"/>
        <v>366</v>
      </c>
      <c r="GDW21" s="146">
        <f t="shared" si="93"/>
        <v>366</v>
      </c>
      <c r="GDX21" s="146">
        <f t="shared" si="93"/>
        <v>366</v>
      </c>
      <c r="GDY21" s="146">
        <f t="shared" si="93"/>
        <v>366</v>
      </c>
      <c r="GDZ21" s="146">
        <f t="shared" si="93"/>
        <v>366</v>
      </c>
      <c r="GEA21" s="146">
        <f t="shared" si="93"/>
        <v>366</v>
      </c>
      <c r="GEB21" s="146">
        <f t="shared" si="93"/>
        <v>366</v>
      </c>
      <c r="GEC21" s="146">
        <f t="shared" si="93"/>
        <v>366</v>
      </c>
      <c r="GED21" s="146">
        <f t="shared" si="93"/>
        <v>366</v>
      </c>
      <c r="GEE21" s="146">
        <f t="shared" si="93"/>
        <v>366</v>
      </c>
      <c r="GEF21" s="146">
        <f t="shared" si="93"/>
        <v>366</v>
      </c>
      <c r="GEG21" s="146">
        <f t="shared" si="93"/>
        <v>366</v>
      </c>
      <c r="GEH21" s="146">
        <f t="shared" si="93"/>
        <v>366</v>
      </c>
      <c r="GEI21" s="146">
        <f t="shared" si="93"/>
        <v>366</v>
      </c>
      <c r="GEJ21" s="146">
        <f t="shared" si="93"/>
        <v>366</v>
      </c>
      <c r="GEK21" s="146">
        <f t="shared" si="93"/>
        <v>366</v>
      </c>
      <c r="GEL21" s="146">
        <f t="shared" si="93"/>
        <v>366</v>
      </c>
      <c r="GEM21" s="146">
        <f t="shared" ref="GEM21:GGX21" si="94" xml:space="preserve"> DATE(YEAR(GEM20), MONTH(GEM20) + 12, DAY(1) - 1)</f>
        <v>366</v>
      </c>
      <c r="GEN21" s="146">
        <f t="shared" si="94"/>
        <v>366</v>
      </c>
      <c r="GEO21" s="146">
        <f t="shared" si="94"/>
        <v>366</v>
      </c>
      <c r="GEP21" s="146">
        <f t="shared" si="94"/>
        <v>366</v>
      </c>
      <c r="GEQ21" s="146">
        <f t="shared" si="94"/>
        <v>366</v>
      </c>
      <c r="GER21" s="146">
        <f t="shared" si="94"/>
        <v>366</v>
      </c>
      <c r="GES21" s="146">
        <f t="shared" si="94"/>
        <v>366</v>
      </c>
      <c r="GET21" s="146">
        <f t="shared" si="94"/>
        <v>366</v>
      </c>
      <c r="GEU21" s="146">
        <f t="shared" si="94"/>
        <v>366</v>
      </c>
      <c r="GEV21" s="146">
        <f t="shared" si="94"/>
        <v>366</v>
      </c>
      <c r="GEW21" s="146">
        <f t="shared" si="94"/>
        <v>366</v>
      </c>
      <c r="GEX21" s="146">
        <f t="shared" si="94"/>
        <v>366</v>
      </c>
      <c r="GEY21" s="146">
        <f t="shared" si="94"/>
        <v>366</v>
      </c>
      <c r="GEZ21" s="146">
        <f t="shared" si="94"/>
        <v>366</v>
      </c>
      <c r="GFA21" s="146">
        <f t="shared" si="94"/>
        <v>366</v>
      </c>
      <c r="GFB21" s="146">
        <f t="shared" si="94"/>
        <v>366</v>
      </c>
      <c r="GFC21" s="146">
        <f t="shared" si="94"/>
        <v>366</v>
      </c>
      <c r="GFD21" s="146">
        <f t="shared" si="94"/>
        <v>366</v>
      </c>
      <c r="GFE21" s="146">
        <f t="shared" si="94"/>
        <v>366</v>
      </c>
      <c r="GFF21" s="146">
        <f t="shared" si="94"/>
        <v>366</v>
      </c>
      <c r="GFG21" s="146">
        <f t="shared" si="94"/>
        <v>366</v>
      </c>
      <c r="GFH21" s="146">
        <f t="shared" si="94"/>
        <v>366</v>
      </c>
      <c r="GFI21" s="146">
        <f t="shared" si="94"/>
        <v>366</v>
      </c>
      <c r="GFJ21" s="146">
        <f t="shared" si="94"/>
        <v>366</v>
      </c>
      <c r="GFK21" s="146">
        <f t="shared" si="94"/>
        <v>366</v>
      </c>
      <c r="GFL21" s="146">
        <f t="shared" si="94"/>
        <v>366</v>
      </c>
      <c r="GFM21" s="146">
        <f t="shared" si="94"/>
        <v>366</v>
      </c>
      <c r="GFN21" s="146">
        <f t="shared" si="94"/>
        <v>366</v>
      </c>
      <c r="GFO21" s="146">
        <f t="shared" si="94"/>
        <v>366</v>
      </c>
      <c r="GFP21" s="146">
        <f t="shared" si="94"/>
        <v>366</v>
      </c>
      <c r="GFQ21" s="146">
        <f t="shared" si="94"/>
        <v>366</v>
      </c>
      <c r="GFR21" s="146">
        <f t="shared" si="94"/>
        <v>366</v>
      </c>
      <c r="GFS21" s="146">
        <f t="shared" si="94"/>
        <v>366</v>
      </c>
      <c r="GFT21" s="146">
        <f t="shared" si="94"/>
        <v>366</v>
      </c>
      <c r="GFU21" s="146">
        <f t="shared" si="94"/>
        <v>366</v>
      </c>
      <c r="GFV21" s="146">
        <f t="shared" si="94"/>
        <v>366</v>
      </c>
      <c r="GFW21" s="146">
        <f t="shared" si="94"/>
        <v>366</v>
      </c>
      <c r="GFX21" s="146">
        <f t="shared" si="94"/>
        <v>366</v>
      </c>
      <c r="GFY21" s="146">
        <f t="shared" si="94"/>
        <v>366</v>
      </c>
      <c r="GFZ21" s="146">
        <f t="shared" si="94"/>
        <v>366</v>
      </c>
      <c r="GGA21" s="146">
        <f t="shared" si="94"/>
        <v>366</v>
      </c>
      <c r="GGB21" s="146">
        <f t="shared" si="94"/>
        <v>366</v>
      </c>
      <c r="GGC21" s="146">
        <f t="shared" si="94"/>
        <v>366</v>
      </c>
      <c r="GGD21" s="146">
        <f t="shared" si="94"/>
        <v>366</v>
      </c>
      <c r="GGE21" s="146">
        <f t="shared" si="94"/>
        <v>366</v>
      </c>
      <c r="GGF21" s="146">
        <f t="shared" si="94"/>
        <v>366</v>
      </c>
      <c r="GGG21" s="146">
        <f t="shared" si="94"/>
        <v>366</v>
      </c>
      <c r="GGH21" s="146">
        <f t="shared" si="94"/>
        <v>366</v>
      </c>
      <c r="GGI21" s="146">
        <f t="shared" si="94"/>
        <v>366</v>
      </c>
      <c r="GGJ21" s="146">
        <f t="shared" si="94"/>
        <v>366</v>
      </c>
      <c r="GGK21" s="146">
        <f t="shared" si="94"/>
        <v>366</v>
      </c>
      <c r="GGL21" s="146">
        <f t="shared" si="94"/>
        <v>366</v>
      </c>
      <c r="GGM21" s="146">
        <f t="shared" si="94"/>
        <v>366</v>
      </c>
      <c r="GGN21" s="146">
        <f t="shared" si="94"/>
        <v>366</v>
      </c>
      <c r="GGO21" s="146">
        <f t="shared" si="94"/>
        <v>366</v>
      </c>
      <c r="GGP21" s="146">
        <f t="shared" si="94"/>
        <v>366</v>
      </c>
      <c r="GGQ21" s="146">
        <f t="shared" si="94"/>
        <v>366</v>
      </c>
      <c r="GGR21" s="146">
        <f t="shared" si="94"/>
        <v>366</v>
      </c>
      <c r="GGS21" s="146">
        <f t="shared" si="94"/>
        <v>366</v>
      </c>
      <c r="GGT21" s="146">
        <f t="shared" si="94"/>
        <v>366</v>
      </c>
      <c r="GGU21" s="146">
        <f t="shared" si="94"/>
        <v>366</v>
      </c>
      <c r="GGV21" s="146">
        <f t="shared" si="94"/>
        <v>366</v>
      </c>
      <c r="GGW21" s="146">
        <f t="shared" si="94"/>
        <v>366</v>
      </c>
      <c r="GGX21" s="146">
        <f t="shared" si="94"/>
        <v>366</v>
      </c>
      <c r="GGY21" s="146">
        <f t="shared" ref="GGY21:GJJ21" si="95" xml:space="preserve"> DATE(YEAR(GGY20), MONTH(GGY20) + 12, DAY(1) - 1)</f>
        <v>366</v>
      </c>
      <c r="GGZ21" s="146">
        <f t="shared" si="95"/>
        <v>366</v>
      </c>
      <c r="GHA21" s="146">
        <f t="shared" si="95"/>
        <v>366</v>
      </c>
      <c r="GHB21" s="146">
        <f t="shared" si="95"/>
        <v>366</v>
      </c>
      <c r="GHC21" s="146">
        <f t="shared" si="95"/>
        <v>366</v>
      </c>
      <c r="GHD21" s="146">
        <f t="shared" si="95"/>
        <v>366</v>
      </c>
      <c r="GHE21" s="146">
        <f t="shared" si="95"/>
        <v>366</v>
      </c>
      <c r="GHF21" s="146">
        <f t="shared" si="95"/>
        <v>366</v>
      </c>
      <c r="GHG21" s="146">
        <f t="shared" si="95"/>
        <v>366</v>
      </c>
      <c r="GHH21" s="146">
        <f t="shared" si="95"/>
        <v>366</v>
      </c>
      <c r="GHI21" s="146">
        <f t="shared" si="95"/>
        <v>366</v>
      </c>
      <c r="GHJ21" s="146">
        <f t="shared" si="95"/>
        <v>366</v>
      </c>
      <c r="GHK21" s="146">
        <f t="shared" si="95"/>
        <v>366</v>
      </c>
      <c r="GHL21" s="146">
        <f t="shared" si="95"/>
        <v>366</v>
      </c>
      <c r="GHM21" s="146">
        <f t="shared" si="95"/>
        <v>366</v>
      </c>
      <c r="GHN21" s="146">
        <f t="shared" si="95"/>
        <v>366</v>
      </c>
      <c r="GHO21" s="146">
        <f t="shared" si="95"/>
        <v>366</v>
      </c>
      <c r="GHP21" s="146">
        <f t="shared" si="95"/>
        <v>366</v>
      </c>
      <c r="GHQ21" s="146">
        <f t="shared" si="95"/>
        <v>366</v>
      </c>
      <c r="GHR21" s="146">
        <f t="shared" si="95"/>
        <v>366</v>
      </c>
      <c r="GHS21" s="146">
        <f t="shared" si="95"/>
        <v>366</v>
      </c>
      <c r="GHT21" s="146">
        <f t="shared" si="95"/>
        <v>366</v>
      </c>
      <c r="GHU21" s="146">
        <f t="shared" si="95"/>
        <v>366</v>
      </c>
      <c r="GHV21" s="146">
        <f t="shared" si="95"/>
        <v>366</v>
      </c>
      <c r="GHW21" s="146">
        <f t="shared" si="95"/>
        <v>366</v>
      </c>
      <c r="GHX21" s="146">
        <f t="shared" si="95"/>
        <v>366</v>
      </c>
      <c r="GHY21" s="146">
        <f t="shared" si="95"/>
        <v>366</v>
      </c>
      <c r="GHZ21" s="146">
        <f t="shared" si="95"/>
        <v>366</v>
      </c>
      <c r="GIA21" s="146">
        <f t="shared" si="95"/>
        <v>366</v>
      </c>
      <c r="GIB21" s="146">
        <f t="shared" si="95"/>
        <v>366</v>
      </c>
      <c r="GIC21" s="146">
        <f t="shared" si="95"/>
        <v>366</v>
      </c>
      <c r="GID21" s="146">
        <f t="shared" si="95"/>
        <v>366</v>
      </c>
      <c r="GIE21" s="146">
        <f t="shared" si="95"/>
        <v>366</v>
      </c>
      <c r="GIF21" s="146">
        <f t="shared" si="95"/>
        <v>366</v>
      </c>
      <c r="GIG21" s="146">
        <f t="shared" si="95"/>
        <v>366</v>
      </c>
      <c r="GIH21" s="146">
        <f t="shared" si="95"/>
        <v>366</v>
      </c>
      <c r="GII21" s="146">
        <f t="shared" si="95"/>
        <v>366</v>
      </c>
      <c r="GIJ21" s="146">
        <f t="shared" si="95"/>
        <v>366</v>
      </c>
      <c r="GIK21" s="146">
        <f t="shared" si="95"/>
        <v>366</v>
      </c>
      <c r="GIL21" s="146">
        <f t="shared" si="95"/>
        <v>366</v>
      </c>
      <c r="GIM21" s="146">
        <f t="shared" si="95"/>
        <v>366</v>
      </c>
      <c r="GIN21" s="146">
        <f t="shared" si="95"/>
        <v>366</v>
      </c>
      <c r="GIO21" s="146">
        <f t="shared" si="95"/>
        <v>366</v>
      </c>
      <c r="GIP21" s="146">
        <f t="shared" si="95"/>
        <v>366</v>
      </c>
      <c r="GIQ21" s="146">
        <f t="shared" si="95"/>
        <v>366</v>
      </c>
      <c r="GIR21" s="146">
        <f t="shared" si="95"/>
        <v>366</v>
      </c>
      <c r="GIS21" s="146">
        <f t="shared" si="95"/>
        <v>366</v>
      </c>
      <c r="GIT21" s="146">
        <f t="shared" si="95"/>
        <v>366</v>
      </c>
      <c r="GIU21" s="146">
        <f t="shared" si="95"/>
        <v>366</v>
      </c>
      <c r="GIV21" s="146">
        <f t="shared" si="95"/>
        <v>366</v>
      </c>
      <c r="GIW21" s="146">
        <f t="shared" si="95"/>
        <v>366</v>
      </c>
      <c r="GIX21" s="146">
        <f t="shared" si="95"/>
        <v>366</v>
      </c>
      <c r="GIY21" s="146">
        <f t="shared" si="95"/>
        <v>366</v>
      </c>
      <c r="GIZ21" s="146">
        <f t="shared" si="95"/>
        <v>366</v>
      </c>
      <c r="GJA21" s="146">
        <f t="shared" si="95"/>
        <v>366</v>
      </c>
      <c r="GJB21" s="146">
        <f t="shared" si="95"/>
        <v>366</v>
      </c>
      <c r="GJC21" s="146">
        <f t="shared" si="95"/>
        <v>366</v>
      </c>
      <c r="GJD21" s="146">
        <f t="shared" si="95"/>
        <v>366</v>
      </c>
      <c r="GJE21" s="146">
        <f t="shared" si="95"/>
        <v>366</v>
      </c>
      <c r="GJF21" s="146">
        <f t="shared" si="95"/>
        <v>366</v>
      </c>
      <c r="GJG21" s="146">
        <f t="shared" si="95"/>
        <v>366</v>
      </c>
      <c r="GJH21" s="146">
        <f t="shared" si="95"/>
        <v>366</v>
      </c>
      <c r="GJI21" s="146">
        <f t="shared" si="95"/>
        <v>366</v>
      </c>
      <c r="GJJ21" s="146">
        <f t="shared" si="95"/>
        <v>366</v>
      </c>
      <c r="GJK21" s="146">
        <f t="shared" ref="GJK21:GLV21" si="96" xml:space="preserve"> DATE(YEAR(GJK20), MONTH(GJK20) + 12, DAY(1) - 1)</f>
        <v>366</v>
      </c>
      <c r="GJL21" s="146">
        <f t="shared" si="96"/>
        <v>366</v>
      </c>
      <c r="GJM21" s="146">
        <f t="shared" si="96"/>
        <v>366</v>
      </c>
      <c r="GJN21" s="146">
        <f t="shared" si="96"/>
        <v>366</v>
      </c>
      <c r="GJO21" s="146">
        <f t="shared" si="96"/>
        <v>366</v>
      </c>
      <c r="GJP21" s="146">
        <f t="shared" si="96"/>
        <v>366</v>
      </c>
      <c r="GJQ21" s="146">
        <f t="shared" si="96"/>
        <v>366</v>
      </c>
      <c r="GJR21" s="146">
        <f t="shared" si="96"/>
        <v>366</v>
      </c>
      <c r="GJS21" s="146">
        <f t="shared" si="96"/>
        <v>366</v>
      </c>
      <c r="GJT21" s="146">
        <f t="shared" si="96"/>
        <v>366</v>
      </c>
      <c r="GJU21" s="146">
        <f t="shared" si="96"/>
        <v>366</v>
      </c>
      <c r="GJV21" s="146">
        <f t="shared" si="96"/>
        <v>366</v>
      </c>
      <c r="GJW21" s="146">
        <f t="shared" si="96"/>
        <v>366</v>
      </c>
      <c r="GJX21" s="146">
        <f t="shared" si="96"/>
        <v>366</v>
      </c>
      <c r="GJY21" s="146">
        <f t="shared" si="96"/>
        <v>366</v>
      </c>
      <c r="GJZ21" s="146">
        <f t="shared" si="96"/>
        <v>366</v>
      </c>
      <c r="GKA21" s="146">
        <f t="shared" si="96"/>
        <v>366</v>
      </c>
      <c r="GKB21" s="146">
        <f t="shared" si="96"/>
        <v>366</v>
      </c>
      <c r="GKC21" s="146">
        <f t="shared" si="96"/>
        <v>366</v>
      </c>
      <c r="GKD21" s="146">
        <f t="shared" si="96"/>
        <v>366</v>
      </c>
      <c r="GKE21" s="146">
        <f t="shared" si="96"/>
        <v>366</v>
      </c>
      <c r="GKF21" s="146">
        <f t="shared" si="96"/>
        <v>366</v>
      </c>
      <c r="GKG21" s="146">
        <f t="shared" si="96"/>
        <v>366</v>
      </c>
      <c r="GKH21" s="146">
        <f t="shared" si="96"/>
        <v>366</v>
      </c>
      <c r="GKI21" s="146">
        <f t="shared" si="96"/>
        <v>366</v>
      </c>
      <c r="GKJ21" s="146">
        <f t="shared" si="96"/>
        <v>366</v>
      </c>
      <c r="GKK21" s="146">
        <f t="shared" si="96"/>
        <v>366</v>
      </c>
      <c r="GKL21" s="146">
        <f t="shared" si="96"/>
        <v>366</v>
      </c>
      <c r="GKM21" s="146">
        <f t="shared" si="96"/>
        <v>366</v>
      </c>
      <c r="GKN21" s="146">
        <f t="shared" si="96"/>
        <v>366</v>
      </c>
      <c r="GKO21" s="146">
        <f t="shared" si="96"/>
        <v>366</v>
      </c>
      <c r="GKP21" s="146">
        <f t="shared" si="96"/>
        <v>366</v>
      </c>
      <c r="GKQ21" s="146">
        <f t="shared" si="96"/>
        <v>366</v>
      </c>
      <c r="GKR21" s="146">
        <f t="shared" si="96"/>
        <v>366</v>
      </c>
      <c r="GKS21" s="146">
        <f t="shared" si="96"/>
        <v>366</v>
      </c>
      <c r="GKT21" s="146">
        <f t="shared" si="96"/>
        <v>366</v>
      </c>
      <c r="GKU21" s="146">
        <f t="shared" si="96"/>
        <v>366</v>
      </c>
      <c r="GKV21" s="146">
        <f t="shared" si="96"/>
        <v>366</v>
      </c>
      <c r="GKW21" s="146">
        <f t="shared" si="96"/>
        <v>366</v>
      </c>
      <c r="GKX21" s="146">
        <f t="shared" si="96"/>
        <v>366</v>
      </c>
      <c r="GKY21" s="146">
        <f t="shared" si="96"/>
        <v>366</v>
      </c>
      <c r="GKZ21" s="146">
        <f t="shared" si="96"/>
        <v>366</v>
      </c>
      <c r="GLA21" s="146">
        <f t="shared" si="96"/>
        <v>366</v>
      </c>
      <c r="GLB21" s="146">
        <f t="shared" si="96"/>
        <v>366</v>
      </c>
      <c r="GLC21" s="146">
        <f t="shared" si="96"/>
        <v>366</v>
      </c>
      <c r="GLD21" s="146">
        <f t="shared" si="96"/>
        <v>366</v>
      </c>
      <c r="GLE21" s="146">
        <f t="shared" si="96"/>
        <v>366</v>
      </c>
      <c r="GLF21" s="146">
        <f t="shared" si="96"/>
        <v>366</v>
      </c>
      <c r="GLG21" s="146">
        <f t="shared" si="96"/>
        <v>366</v>
      </c>
      <c r="GLH21" s="146">
        <f t="shared" si="96"/>
        <v>366</v>
      </c>
      <c r="GLI21" s="146">
        <f t="shared" si="96"/>
        <v>366</v>
      </c>
      <c r="GLJ21" s="146">
        <f t="shared" si="96"/>
        <v>366</v>
      </c>
      <c r="GLK21" s="146">
        <f t="shared" si="96"/>
        <v>366</v>
      </c>
      <c r="GLL21" s="146">
        <f t="shared" si="96"/>
        <v>366</v>
      </c>
      <c r="GLM21" s="146">
        <f t="shared" si="96"/>
        <v>366</v>
      </c>
      <c r="GLN21" s="146">
        <f t="shared" si="96"/>
        <v>366</v>
      </c>
      <c r="GLO21" s="146">
        <f t="shared" si="96"/>
        <v>366</v>
      </c>
      <c r="GLP21" s="146">
        <f t="shared" si="96"/>
        <v>366</v>
      </c>
      <c r="GLQ21" s="146">
        <f t="shared" si="96"/>
        <v>366</v>
      </c>
      <c r="GLR21" s="146">
        <f t="shared" si="96"/>
        <v>366</v>
      </c>
      <c r="GLS21" s="146">
        <f t="shared" si="96"/>
        <v>366</v>
      </c>
      <c r="GLT21" s="146">
        <f t="shared" si="96"/>
        <v>366</v>
      </c>
      <c r="GLU21" s="146">
        <f t="shared" si="96"/>
        <v>366</v>
      </c>
      <c r="GLV21" s="146">
        <f t="shared" si="96"/>
        <v>366</v>
      </c>
      <c r="GLW21" s="146">
        <f t="shared" ref="GLW21:GOH21" si="97" xml:space="preserve"> DATE(YEAR(GLW20), MONTH(GLW20) + 12, DAY(1) - 1)</f>
        <v>366</v>
      </c>
      <c r="GLX21" s="146">
        <f t="shared" si="97"/>
        <v>366</v>
      </c>
      <c r="GLY21" s="146">
        <f t="shared" si="97"/>
        <v>366</v>
      </c>
      <c r="GLZ21" s="146">
        <f t="shared" si="97"/>
        <v>366</v>
      </c>
      <c r="GMA21" s="146">
        <f t="shared" si="97"/>
        <v>366</v>
      </c>
      <c r="GMB21" s="146">
        <f t="shared" si="97"/>
        <v>366</v>
      </c>
      <c r="GMC21" s="146">
        <f t="shared" si="97"/>
        <v>366</v>
      </c>
      <c r="GMD21" s="146">
        <f t="shared" si="97"/>
        <v>366</v>
      </c>
      <c r="GME21" s="146">
        <f t="shared" si="97"/>
        <v>366</v>
      </c>
      <c r="GMF21" s="146">
        <f t="shared" si="97"/>
        <v>366</v>
      </c>
      <c r="GMG21" s="146">
        <f t="shared" si="97"/>
        <v>366</v>
      </c>
      <c r="GMH21" s="146">
        <f t="shared" si="97"/>
        <v>366</v>
      </c>
      <c r="GMI21" s="146">
        <f t="shared" si="97"/>
        <v>366</v>
      </c>
      <c r="GMJ21" s="146">
        <f t="shared" si="97"/>
        <v>366</v>
      </c>
      <c r="GMK21" s="146">
        <f t="shared" si="97"/>
        <v>366</v>
      </c>
      <c r="GML21" s="146">
        <f t="shared" si="97"/>
        <v>366</v>
      </c>
      <c r="GMM21" s="146">
        <f t="shared" si="97"/>
        <v>366</v>
      </c>
      <c r="GMN21" s="146">
        <f t="shared" si="97"/>
        <v>366</v>
      </c>
      <c r="GMO21" s="146">
        <f t="shared" si="97"/>
        <v>366</v>
      </c>
      <c r="GMP21" s="146">
        <f t="shared" si="97"/>
        <v>366</v>
      </c>
      <c r="GMQ21" s="146">
        <f t="shared" si="97"/>
        <v>366</v>
      </c>
      <c r="GMR21" s="146">
        <f t="shared" si="97"/>
        <v>366</v>
      </c>
      <c r="GMS21" s="146">
        <f t="shared" si="97"/>
        <v>366</v>
      </c>
      <c r="GMT21" s="146">
        <f t="shared" si="97"/>
        <v>366</v>
      </c>
      <c r="GMU21" s="146">
        <f t="shared" si="97"/>
        <v>366</v>
      </c>
      <c r="GMV21" s="146">
        <f t="shared" si="97"/>
        <v>366</v>
      </c>
      <c r="GMW21" s="146">
        <f t="shared" si="97"/>
        <v>366</v>
      </c>
      <c r="GMX21" s="146">
        <f t="shared" si="97"/>
        <v>366</v>
      </c>
      <c r="GMY21" s="146">
        <f t="shared" si="97"/>
        <v>366</v>
      </c>
      <c r="GMZ21" s="146">
        <f t="shared" si="97"/>
        <v>366</v>
      </c>
      <c r="GNA21" s="146">
        <f t="shared" si="97"/>
        <v>366</v>
      </c>
      <c r="GNB21" s="146">
        <f t="shared" si="97"/>
        <v>366</v>
      </c>
      <c r="GNC21" s="146">
        <f t="shared" si="97"/>
        <v>366</v>
      </c>
      <c r="GND21" s="146">
        <f t="shared" si="97"/>
        <v>366</v>
      </c>
      <c r="GNE21" s="146">
        <f t="shared" si="97"/>
        <v>366</v>
      </c>
      <c r="GNF21" s="146">
        <f t="shared" si="97"/>
        <v>366</v>
      </c>
      <c r="GNG21" s="146">
        <f t="shared" si="97"/>
        <v>366</v>
      </c>
      <c r="GNH21" s="146">
        <f t="shared" si="97"/>
        <v>366</v>
      </c>
      <c r="GNI21" s="146">
        <f t="shared" si="97"/>
        <v>366</v>
      </c>
      <c r="GNJ21" s="146">
        <f t="shared" si="97"/>
        <v>366</v>
      </c>
      <c r="GNK21" s="146">
        <f t="shared" si="97"/>
        <v>366</v>
      </c>
      <c r="GNL21" s="146">
        <f t="shared" si="97"/>
        <v>366</v>
      </c>
      <c r="GNM21" s="146">
        <f t="shared" si="97"/>
        <v>366</v>
      </c>
      <c r="GNN21" s="146">
        <f t="shared" si="97"/>
        <v>366</v>
      </c>
      <c r="GNO21" s="146">
        <f t="shared" si="97"/>
        <v>366</v>
      </c>
      <c r="GNP21" s="146">
        <f t="shared" si="97"/>
        <v>366</v>
      </c>
      <c r="GNQ21" s="146">
        <f t="shared" si="97"/>
        <v>366</v>
      </c>
      <c r="GNR21" s="146">
        <f t="shared" si="97"/>
        <v>366</v>
      </c>
      <c r="GNS21" s="146">
        <f t="shared" si="97"/>
        <v>366</v>
      </c>
      <c r="GNT21" s="146">
        <f t="shared" si="97"/>
        <v>366</v>
      </c>
      <c r="GNU21" s="146">
        <f t="shared" si="97"/>
        <v>366</v>
      </c>
      <c r="GNV21" s="146">
        <f t="shared" si="97"/>
        <v>366</v>
      </c>
      <c r="GNW21" s="146">
        <f t="shared" si="97"/>
        <v>366</v>
      </c>
      <c r="GNX21" s="146">
        <f t="shared" si="97"/>
        <v>366</v>
      </c>
      <c r="GNY21" s="146">
        <f t="shared" si="97"/>
        <v>366</v>
      </c>
      <c r="GNZ21" s="146">
        <f t="shared" si="97"/>
        <v>366</v>
      </c>
      <c r="GOA21" s="146">
        <f t="shared" si="97"/>
        <v>366</v>
      </c>
      <c r="GOB21" s="146">
        <f t="shared" si="97"/>
        <v>366</v>
      </c>
      <c r="GOC21" s="146">
        <f t="shared" si="97"/>
        <v>366</v>
      </c>
      <c r="GOD21" s="146">
        <f t="shared" si="97"/>
        <v>366</v>
      </c>
      <c r="GOE21" s="146">
        <f t="shared" si="97"/>
        <v>366</v>
      </c>
      <c r="GOF21" s="146">
        <f t="shared" si="97"/>
        <v>366</v>
      </c>
      <c r="GOG21" s="146">
        <f t="shared" si="97"/>
        <v>366</v>
      </c>
      <c r="GOH21" s="146">
        <f t="shared" si="97"/>
        <v>366</v>
      </c>
      <c r="GOI21" s="146">
        <f t="shared" ref="GOI21:GQT21" si="98" xml:space="preserve"> DATE(YEAR(GOI20), MONTH(GOI20) + 12, DAY(1) - 1)</f>
        <v>366</v>
      </c>
      <c r="GOJ21" s="146">
        <f t="shared" si="98"/>
        <v>366</v>
      </c>
      <c r="GOK21" s="146">
        <f t="shared" si="98"/>
        <v>366</v>
      </c>
      <c r="GOL21" s="146">
        <f t="shared" si="98"/>
        <v>366</v>
      </c>
      <c r="GOM21" s="146">
        <f t="shared" si="98"/>
        <v>366</v>
      </c>
      <c r="GON21" s="146">
        <f t="shared" si="98"/>
        <v>366</v>
      </c>
      <c r="GOO21" s="146">
        <f t="shared" si="98"/>
        <v>366</v>
      </c>
      <c r="GOP21" s="146">
        <f t="shared" si="98"/>
        <v>366</v>
      </c>
      <c r="GOQ21" s="146">
        <f t="shared" si="98"/>
        <v>366</v>
      </c>
      <c r="GOR21" s="146">
        <f t="shared" si="98"/>
        <v>366</v>
      </c>
      <c r="GOS21" s="146">
        <f t="shared" si="98"/>
        <v>366</v>
      </c>
      <c r="GOT21" s="146">
        <f t="shared" si="98"/>
        <v>366</v>
      </c>
      <c r="GOU21" s="146">
        <f t="shared" si="98"/>
        <v>366</v>
      </c>
      <c r="GOV21" s="146">
        <f t="shared" si="98"/>
        <v>366</v>
      </c>
      <c r="GOW21" s="146">
        <f t="shared" si="98"/>
        <v>366</v>
      </c>
      <c r="GOX21" s="146">
        <f t="shared" si="98"/>
        <v>366</v>
      </c>
      <c r="GOY21" s="146">
        <f t="shared" si="98"/>
        <v>366</v>
      </c>
      <c r="GOZ21" s="146">
        <f t="shared" si="98"/>
        <v>366</v>
      </c>
      <c r="GPA21" s="146">
        <f t="shared" si="98"/>
        <v>366</v>
      </c>
      <c r="GPB21" s="146">
        <f t="shared" si="98"/>
        <v>366</v>
      </c>
      <c r="GPC21" s="146">
        <f t="shared" si="98"/>
        <v>366</v>
      </c>
      <c r="GPD21" s="146">
        <f t="shared" si="98"/>
        <v>366</v>
      </c>
      <c r="GPE21" s="146">
        <f t="shared" si="98"/>
        <v>366</v>
      </c>
      <c r="GPF21" s="146">
        <f t="shared" si="98"/>
        <v>366</v>
      </c>
      <c r="GPG21" s="146">
        <f t="shared" si="98"/>
        <v>366</v>
      </c>
      <c r="GPH21" s="146">
        <f t="shared" si="98"/>
        <v>366</v>
      </c>
      <c r="GPI21" s="146">
        <f t="shared" si="98"/>
        <v>366</v>
      </c>
      <c r="GPJ21" s="146">
        <f t="shared" si="98"/>
        <v>366</v>
      </c>
      <c r="GPK21" s="146">
        <f t="shared" si="98"/>
        <v>366</v>
      </c>
      <c r="GPL21" s="146">
        <f t="shared" si="98"/>
        <v>366</v>
      </c>
      <c r="GPM21" s="146">
        <f t="shared" si="98"/>
        <v>366</v>
      </c>
      <c r="GPN21" s="146">
        <f t="shared" si="98"/>
        <v>366</v>
      </c>
      <c r="GPO21" s="146">
        <f t="shared" si="98"/>
        <v>366</v>
      </c>
      <c r="GPP21" s="146">
        <f t="shared" si="98"/>
        <v>366</v>
      </c>
      <c r="GPQ21" s="146">
        <f t="shared" si="98"/>
        <v>366</v>
      </c>
      <c r="GPR21" s="146">
        <f t="shared" si="98"/>
        <v>366</v>
      </c>
      <c r="GPS21" s="146">
        <f t="shared" si="98"/>
        <v>366</v>
      </c>
      <c r="GPT21" s="146">
        <f t="shared" si="98"/>
        <v>366</v>
      </c>
      <c r="GPU21" s="146">
        <f t="shared" si="98"/>
        <v>366</v>
      </c>
      <c r="GPV21" s="146">
        <f t="shared" si="98"/>
        <v>366</v>
      </c>
      <c r="GPW21" s="146">
        <f t="shared" si="98"/>
        <v>366</v>
      </c>
      <c r="GPX21" s="146">
        <f t="shared" si="98"/>
        <v>366</v>
      </c>
      <c r="GPY21" s="146">
        <f t="shared" si="98"/>
        <v>366</v>
      </c>
      <c r="GPZ21" s="146">
        <f t="shared" si="98"/>
        <v>366</v>
      </c>
      <c r="GQA21" s="146">
        <f t="shared" si="98"/>
        <v>366</v>
      </c>
      <c r="GQB21" s="146">
        <f t="shared" si="98"/>
        <v>366</v>
      </c>
      <c r="GQC21" s="146">
        <f t="shared" si="98"/>
        <v>366</v>
      </c>
      <c r="GQD21" s="146">
        <f t="shared" si="98"/>
        <v>366</v>
      </c>
      <c r="GQE21" s="146">
        <f t="shared" si="98"/>
        <v>366</v>
      </c>
      <c r="GQF21" s="146">
        <f t="shared" si="98"/>
        <v>366</v>
      </c>
      <c r="GQG21" s="146">
        <f t="shared" si="98"/>
        <v>366</v>
      </c>
      <c r="GQH21" s="146">
        <f t="shared" si="98"/>
        <v>366</v>
      </c>
      <c r="GQI21" s="146">
        <f t="shared" si="98"/>
        <v>366</v>
      </c>
      <c r="GQJ21" s="146">
        <f t="shared" si="98"/>
        <v>366</v>
      </c>
      <c r="GQK21" s="146">
        <f t="shared" si="98"/>
        <v>366</v>
      </c>
      <c r="GQL21" s="146">
        <f t="shared" si="98"/>
        <v>366</v>
      </c>
      <c r="GQM21" s="146">
        <f t="shared" si="98"/>
        <v>366</v>
      </c>
      <c r="GQN21" s="146">
        <f t="shared" si="98"/>
        <v>366</v>
      </c>
      <c r="GQO21" s="146">
        <f t="shared" si="98"/>
        <v>366</v>
      </c>
      <c r="GQP21" s="146">
        <f t="shared" si="98"/>
        <v>366</v>
      </c>
      <c r="GQQ21" s="146">
        <f t="shared" si="98"/>
        <v>366</v>
      </c>
      <c r="GQR21" s="146">
        <f t="shared" si="98"/>
        <v>366</v>
      </c>
      <c r="GQS21" s="146">
        <f t="shared" si="98"/>
        <v>366</v>
      </c>
      <c r="GQT21" s="146">
        <f t="shared" si="98"/>
        <v>366</v>
      </c>
      <c r="GQU21" s="146">
        <f t="shared" ref="GQU21:GTF21" si="99" xml:space="preserve"> DATE(YEAR(GQU20), MONTH(GQU20) + 12, DAY(1) - 1)</f>
        <v>366</v>
      </c>
      <c r="GQV21" s="146">
        <f t="shared" si="99"/>
        <v>366</v>
      </c>
      <c r="GQW21" s="146">
        <f t="shared" si="99"/>
        <v>366</v>
      </c>
      <c r="GQX21" s="146">
        <f t="shared" si="99"/>
        <v>366</v>
      </c>
      <c r="GQY21" s="146">
        <f t="shared" si="99"/>
        <v>366</v>
      </c>
      <c r="GQZ21" s="146">
        <f t="shared" si="99"/>
        <v>366</v>
      </c>
      <c r="GRA21" s="146">
        <f t="shared" si="99"/>
        <v>366</v>
      </c>
      <c r="GRB21" s="146">
        <f t="shared" si="99"/>
        <v>366</v>
      </c>
      <c r="GRC21" s="146">
        <f t="shared" si="99"/>
        <v>366</v>
      </c>
      <c r="GRD21" s="146">
        <f t="shared" si="99"/>
        <v>366</v>
      </c>
      <c r="GRE21" s="146">
        <f t="shared" si="99"/>
        <v>366</v>
      </c>
      <c r="GRF21" s="146">
        <f t="shared" si="99"/>
        <v>366</v>
      </c>
      <c r="GRG21" s="146">
        <f t="shared" si="99"/>
        <v>366</v>
      </c>
      <c r="GRH21" s="146">
        <f t="shared" si="99"/>
        <v>366</v>
      </c>
      <c r="GRI21" s="146">
        <f t="shared" si="99"/>
        <v>366</v>
      </c>
      <c r="GRJ21" s="146">
        <f t="shared" si="99"/>
        <v>366</v>
      </c>
      <c r="GRK21" s="146">
        <f t="shared" si="99"/>
        <v>366</v>
      </c>
      <c r="GRL21" s="146">
        <f t="shared" si="99"/>
        <v>366</v>
      </c>
      <c r="GRM21" s="146">
        <f t="shared" si="99"/>
        <v>366</v>
      </c>
      <c r="GRN21" s="146">
        <f t="shared" si="99"/>
        <v>366</v>
      </c>
      <c r="GRO21" s="146">
        <f t="shared" si="99"/>
        <v>366</v>
      </c>
      <c r="GRP21" s="146">
        <f t="shared" si="99"/>
        <v>366</v>
      </c>
      <c r="GRQ21" s="146">
        <f t="shared" si="99"/>
        <v>366</v>
      </c>
      <c r="GRR21" s="146">
        <f t="shared" si="99"/>
        <v>366</v>
      </c>
      <c r="GRS21" s="146">
        <f t="shared" si="99"/>
        <v>366</v>
      </c>
      <c r="GRT21" s="146">
        <f t="shared" si="99"/>
        <v>366</v>
      </c>
      <c r="GRU21" s="146">
        <f t="shared" si="99"/>
        <v>366</v>
      </c>
      <c r="GRV21" s="146">
        <f t="shared" si="99"/>
        <v>366</v>
      </c>
      <c r="GRW21" s="146">
        <f t="shared" si="99"/>
        <v>366</v>
      </c>
      <c r="GRX21" s="146">
        <f t="shared" si="99"/>
        <v>366</v>
      </c>
      <c r="GRY21" s="146">
        <f t="shared" si="99"/>
        <v>366</v>
      </c>
      <c r="GRZ21" s="146">
        <f t="shared" si="99"/>
        <v>366</v>
      </c>
      <c r="GSA21" s="146">
        <f t="shared" si="99"/>
        <v>366</v>
      </c>
      <c r="GSB21" s="146">
        <f t="shared" si="99"/>
        <v>366</v>
      </c>
      <c r="GSC21" s="146">
        <f t="shared" si="99"/>
        <v>366</v>
      </c>
      <c r="GSD21" s="146">
        <f t="shared" si="99"/>
        <v>366</v>
      </c>
      <c r="GSE21" s="146">
        <f t="shared" si="99"/>
        <v>366</v>
      </c>
      <c r="GSF21" s="146">
        <f t="shared" si="99"/>
        <v>366</v>
      </c>
      <c r="GSG21" s="146">
        <f t="shared" si="99"/>
        <v>366</v>
      </c>
      <c r="GSH21" s="146">
        <f t="shared" si="99"/>
        <v>366</v>
      </c>
      <c r="GSI21" s="146">
        <f t="shared" si="99"/>
        <v>366</v>
      </c>
      <c r="GSJ21" s="146">
        <f t="shared" si="99"/>
        <v>366</v>
      </c>
      <c r="GSK21" s="146">
        <f t="shared" si="99"/>
        <v>366</v>
      </c>
      <c r="GSL21" s="146">
        <f t="shared" si="99"/>
        <v>366</v>
      </c>
      <c r="GSM21" s="146">
        <f t="shared" si="99"/>
        <v>366</v>
      </c>
      <c r="GSN21" s="146">
        <f t="shared" si="99"/>
        <v>366</v>
      </c>
      <c r="GSO21" s="146">
        <f t="shared" si="99"/>
        <v>366</v>
      </c>
      <c r="GSP21" s="146">
        <f t="shared" si="99"/>
        <v>366</v>
      </c>
      <c r="GSQ21" s="146">
        <f t="shared" si="99"/>
        <v>366</v>
      </c>
      <c r="GSR21" s="146">
        <f t="shared" si="99"/>
        <v>366</v>
      </c>
      <c r="GSS21" s="146">
        <f t="shared" si="99"/>
        <v>366</v>
      </c>
      <c r="GST21" s="146">
        <f t="shared" si="99"/>
        <v>366</v>
      </c>
      <c r="GSU21" s="146">
        <f t="shared" si="99"/>
        <v>366</v>
      </c>
      <c r="GSV21" s="146">
        <f t="shared" si="99"/>
        <v>366</v>
      </c>
      <c r="GSW21" s="146">
        <f t="shared" si="99"/>
        <v>366</v>
      </c>
      <c r="GSX21" s="146">
        <f t="shared" si="99"/>
        <v>366</v>
      </c>
      <c r="GSY21" s="146">
        <f t="shared" si="99"/>
        <v>366</v>
      </c>
      <c r="GSZ21" s="146">
        <f t="shared" si="99"/>
        <v>366</v>
      </c>
      <c r="GTA21" s="146">
        <f t="shared" si="99"/>
        <v>366</v>
      </c>
      <c r="GTB21" s="146">
        <f t="shared" si="99"/>
        <v>366</v>
      </c>
      <c r="GTC21" s="146">
        <f t="shared" si="99"/>
        <v>366</v>
      </c>
      <c r="GTD21" s="146">
        <f t="shared" si="99"/>
        <v>366</v>
      </c>
      <c r="GTE21" s="146">
        <f t="shared" si="99"/>
        <v>366</v>
      </c>
      <c r="GTF21" s="146">
        <f t="shared" si="99"/>
        <v>366</v>
      </c>
      <c r="GTG21" s="146">
        <f t="shared" ref="GTG21:GVR21" si="100" xml:space="preserve"> DATE(YEAR(GTG20), MONTH(GTG20) + 12, DAY(1) - 1)</f>
        <v>366</v>
      </c>
      <c r="GTH21" s="146">
        <f t="shared" si="100"/>
        <v>366</v>
      </c>
      <c r="GTI21" s="146">
        <f t="shared" si="100"/>
        <v>366</v>
      </c>
      <c r="GTJ21" s="146">
        <f t="shared" si="100"/>
        <v>366</v>
      </c>
      <c r="GTK21" s="146">
        <f t="shared" si="100"/>
        <v>366</v>
      </c>
      <c r="GTL21" s="146">
        <f t="shared" si="100"/>
        <v>366</v>
      </c>
      <c r="GTM21" s="146">
        <f t="shared" si="100"/>
        <v>366</v>
      </c>
      <c r="GTN21" s="146">
        <f t="shared" si="100"/>
        <v>366</v>
      </c>
      <c r="GTO21" s="146">
        <f t="shared" si="100"/>
        <v>366</v>
      </c>
      <c r="GTP21" s="146">
        <f t="shared" si="100"/>
        <v>366</v>
      </c>
      <c r="GTQ21" s="146">
        <f t="shared" si="100"/>
        <v>366</v>
      </c>
      <c r="GTR21" s="146">
        <f t="shared" si="100"/>
        <v>366</v>
      </c>
      <c r="GTS21" s="146">
        <f t="shared" si="100"/>
        <v>366</v>
      </c>
      <c r="GTT21" s="146">
        <f t="shared" si="100"/>
        <v>366</v>
      </c>
      <c r="GTU21" s="146">
        <f t="shared" si="100"/>
        <v>366</v>
      </c>
      <c r="GTV21" s="146">
        <f t="shared" si="100"/>
        <v>366</v>
      </c>
      <c r="GTW21" s="146">
        <f t="shared" si="100"/>
        <v>366</v>
      </c>
      <c r="GTX21" s="146">
        <f t="shared" si="100"/>
        <v>366</v>
      </c>
      <c r="GTY21" s="146">
        <f t="shared" si="100"/>
        <v>366</v>
      </c>
      <c r="GTZ21" s="146">
        <f t="shared" si="100"/>
        <v>366</v>
      </c>
      <c r="GUA21" s="146">
        <f t="shared" si="100"/>
        <v>366</v>
      </c>
      <c r="GUB21" s="146">
        <f t="shared" si="100"/>
        <v>366</v>
      </c>
      <c r="GUC21" s="146">
        <f t="shared" si="100"/>
        <v>366</v>
      </c>
      <c r="GUD21" s="146">
        <f t="shared" si="100"/>
        <v>366</v>
      </c>
      <c r="GUE21" s="146">
        <f t="shared" si="100"/>
        <v>366</v>
      </c>
      <c r="GUF21" s="146">
        <f t="shared" si="100"/>
        <v>366</v>
      </c>
      <c r="GUG21" s="146">
        <f t="shared" si="100"/>
        <v>366</v>
      </c>
      <c r="GUH21" s="146">
        <f t="shared" si="100"/>
        <v>366</v>
      </c>
      <c r="GUI21" s="146">
        <f t="shared" si="100"/>
        <v>366</v>
      </c>
      <c r="GUJ21" s="146">
        <f t="shared" si="100"/>
        <v>366</v>
      </c>
      <c r="GUK21" s="146">
        <f t="shared" si="100"/>
        <v>366</v>
      </c>
      <c r="GUL21" s="146">
        <f t="shared" si="100"/>
        <v>366</v>
      </c>
      <c r="GUM21" s="146">
        <f t="shared" si="100"/>
        <v>366</v>
      </c>
      <c r="GUN21" s="146">
        <f t="shared" si="100"/>
        <v>366</v>
      </c>
      <c r="GUO21" s="146">
        <f t="shared" si="100"/>
        <v>366</v>
      </c>
      <c r="GUP21" s="146">
        <f t="shared" si="100"/>
        <v>366</v>
      </c>
      <c r="GUQ21" s="146">
        <f t="shared" si="100"/>
        <v>366</v>
      </c>
      <c r="GUR21" s="146">
        <f t="shared" si="100"/>
        <v>366</v>
      </c>
      <c r="GUS21" s="146">
        <f t="shared" si="100"/>
        <v>366</v>
      </c>
      <c r="GUT21" s="146">
        <f t="shared" si="100"/>
        <v>366</v>
      </c>
      <c r="GUU21" s="146">
        <f t="shared" si="100"/>
        <v>366</v>
      </c>
      <c r="GUV21" s="146">
        <f t="shared" si="100"/>
        <v>366</v>
      </c>
      <c r="GUW21" s="146">
        <f t="shared" si="100"/>
        <v>366</v>
      </c>
      <c r="GUX21" s="146">
        <f t="shared" si="100"/>
        <v>366</v>
      </c>
      <c r="GUY21" s="146">
        <f t="shared" si="100"/>
        <v>366</v>
      </c>
      <c r="GUZ21" s="146">
        <f t="shared" si="100"/>
        <v>366</v>
      </c>
      <c r="GVA21" s="146">
        <f t="shared" si="100"/>
        <v>366</v>
      </c>
      <c r="GVB21" s="146">
        <f t="shared" si="100"/>
        <v>366</v>
      </c>
      <c r="GVC21" s="146">
        <f t="shared" si="100"/>
        <v>366</v>
      </c>
      <c r="GVD21" s="146">
        <f t="shared" si="100"/>
        <v>366</v>
      </c>
      <c r="GVE21" s="146">
        <f t="shared" si="100"/>
        <v>366</v>
      </c>
      <c r="GVF21" s="146">
        <f t="shared" si="100"/>
        <v>366</v>
      </c>
      <c r="GVG21" s="146">
        <f t="shared" si="100"/>
        <v>366</v>
      </c>
      <c r="GVH21" s="146">
        <f t="shared" si="100"/>
        <v>366</v>
      </c>
      <c r="GVI21" s="146">
        <f t="shared" si="100"/>
        <v>366</v>
      </c>
      <c r="GVJ21" s="146">
        <f t="shared" si="100"/>
        <v>366</v>
      </c>
      <c r="GVK21" s="146">
        <f t="shared" si="100"/>
        <v>366</v>
      </c>
      <c r="GVL21" s="146">
        <f t="shared" si="100"/>
        <v>366</v>
      </c>
      <c r="GVM21" s="146">
        <f t="shared" si="100"/>
        <v>366</v>
      </c>
      <c r="GVN21" s="146">
        <f t="shared" si="100"/>
        <v>366</v>
      </c>
      <c r="GVO21" s="146">
        <f t="shared" si="100"/>
        <v>366</v>
      </c>
      <c r="GVP21" s="146">
        <f t="shared" si="100"/>
        <v>366</v>
      </c>
      <c r="GVQ21" s="146">
        <f t="shared" si="100"/>
        <v>366</v>
      </c>
      <c r="GVR21" s="146">
        <f t="shared" si="100"/>
        <v>366</v>
      </c>
      <c r="GVS21" s="146">
        <f t="shared" ref="GVS21:GYD21" si="101" xml:space="preserve"> DATE(YEAR(GVS20), MONTH(GVS20) + 12, DAY(1) - 1)</f>
        <v>366</v>
      </c>
      <c r="GVT21" s="146">
        <f t="shared" si="101"/>
        <v>366</v>
      </c>
      <c r="GVU21" s="146">
        <f t="shared" si="101"/>
        <v>366</v>
      </c>
      <c r="GVV21" s="146">
        <f t="shared" si="101"/>
        <v>366</v>
      </c>
      <c r="GVW21" s="146">
        <f t="shared" si="101"/>
        <v>366</v>
      </c>
      <c r="GVX21" s="146">
        <f t="shared" si="101"/>
        <v>366</v>
      </c>
      <c r="GVY21" s="146">
        <f t="shared" si="101"/>
        <v>366</v>
      </c>
      <c r="GVZ21" s="146">
        <f t="shared" si="101"/>
        <v>366</v>
      </c>
      <c r="GWA21" s="146">
        <f t="shared" si="101"/>
        <v>366</v>
      </c>
      <c r="GWB21" s="146">
        <f t="shared" si="101"/>
        <v>366</v>
      </c>
      <c r="GWC21" s="146">
        <f t="shared" si="101"/>
        <v>366</v>
      </c>
      <c r="GWD21" s="146">
        <f t="shared" si="101"/>
        <v>366</v>
      </c>
      <c r="GWE21" s="146">
        <f t="shared" si="101"/>
        <v>366</v>
      </c>
      <c r="GWF21" s="146">
        <f t="shared" si="101"/>
        <v>366</v>
      </c>
      <c r="GWG21" s="146">
        <f t="shared" si="101"/>
        <v>366</v>
      </c>
      <c r="GWH21" s="146">
        <f t="shared" si="101"/>
        <v>366</v>
      </c>
      <c r="GWI21" s="146">
        <f t="shared" si="101"/>
        <v>366</v>
      </c>
      <c r="GWJ21" s="146">
        <f t="shared" si="101"/>
        <v>366</v>
      </c>
      <c r="GWK21" s="146">
        <f t="shared" si="101"/>
        <v>366</v>
      </c>
      <c r="GWL21" s="146">
        <f t="shared" si="101"/>
        <v>366</v>
      </c>
      <c r="GWM21" s="146">
        <f t="shared" si="101"/>
        <v>366</v>
      </c>
      <c r="GWN21" s="146">
        <f t="shared" si="101"/>
        <v>366</v>
      </c>
      <c r="GWO21" s="146">
        <f t="shared" si="101"/>
        <v>366</v>
      </c>
      <c r="GWP21" s="146">
        <f t="shared" si="101"/>
        <v>366</v>
      </c>
      <c r="GWQ21" s="146">
        <f t="shared" si="101"/>
        <v>366</v>
      </c>
      <c r="GWR21" s="146">
        <f t="shared" si="101"/>
        <v>366</v>
      </c>
      <c r="GWS21" s="146">
        <f t="shared" si="101"/>
        <v>366</v>
      </c>
      <c r="GWT21" s="146">
        <f t="shared" si="101"/>
        <v>366</v>
      </c>
      <c r="GWU21" s="146">
        <f t="shared" si="101"/>
        <v>366</v>
      </c>
      <c r="GWV21" s="146">
        <f t="shared" si="101"/>
        <v>366</v>
      </c>
      <c r="GWW21" s="146">
        <f t="shared" si="101"/>
        <v>366</v>
      </c>
      <c r="GWX21" s="146">
        <f t="shared" si="101"/>
        <v>366</v>
      </c>
      <c r="GWY21" s="146">
        <f t="shared" si="101"/>
        <v>366</v>
      </c>
      <c r="GWZ21" s="146">
        <f t="shared" si="101"/>
        <v>366</v>
      </c>
      <c r="GXA21" s="146">
        <f t="shared" si="101"/>
        <v>366</v>
      </c>
      <c r="GXB21" s="146">
        <f t="shared" si="101"/>
        <v>366</v>
      </c>
      <c r="GXC21" s="146">
        <f t="shared" si="101"/>
        <v>366</v>
      </c>
      <c r="GXD21" s="146">
        <f t="shared" si="101"/>
        <v>366</v>
      </c>
      <c r="GXE21" s="146">
        <f t="shared" si="101"/>
        <v>366</v>
      </c>
      <c r="GXF21" s="146">
        <f t="shared" si="101"/>
        <v>366</v>
      </c>
      <c r="GXG21" s="146">
        <f t="shared" si="101"/>
        <v>366</v>
      </c>
      <c r="GXH21" s="146">
        <f t="shared" si="101"/>
        <v>366</v>
      </c>
      <c r="GXI21" s="146">
        <f t="shared" si="101"/>
        <v>366</v>
      </c>
      <c r="GXJ21" s="146">
        <f t="shared" si="101"/>
        <v>366</v>
      </c>
      <c r="GXK21" s="146">
        <f t="shared" si="101"/>
        <v>366</v>
      </c>
      <c r="GXL21" s="146">
        <f t="shared" si="101"/>
        <v>366</v>
      </c>
      <c r="GXM21" s="146">
        <f t="shared" si="101"/>
        <v>366</v>
      </c>
      <c r="GXN21" s="146">
        <f t="shared" si="101"/>
        <v>366</v>
      </c>
      <c r="GXO21" s="146">
        <f t="shared" si="101"/>
        <v>366</v>
      </c>
      <c r="GXP21" s="146">
        <f t="shared" si="101"/>
        <v>366</v>
      </c>
      <c r="GXQ21" s="146">
        <f t="shared" si="101"/>
        <v>366</v>
      </c>
      <c r="GXR21" s="146">
        <f t="shared" si="101"/>
        <v>366</v>
      </c>
      <c r="GXS21" s="146">
        <f t="shared" si="101"/>
        <v>366</v>
      </c>
      <c r="GXT21" s="146">
        <f t="shared" si="101"/>
        <v>366</v>
      </c>
      <c r="GXU21" s="146">
        <f t="shared" si="101"/>
        <v>366</v>
      </c>
      <c r="GXV21" s="146">
        <f t="shared" si="101"/>
        <v>366</v>
      </c>
      <c r="GXW21" s="146">
        <f t="shared" si="101"/>
        <v>366</v>
      </c>
      <c r="GXX21" s="146">
        <f t="shared" si="101"/>
        <v>366</v>
      </c>
      <c r="GXY21" s="146">
        <f t="shared" si="101"/>
        <v>366</v>
      </c>
      <c r="GXZ21" s="146">
        <f t="shared" si="101"/>
        <v>366</v>
      </c>
      <c r="GYA21" s="146">
        <f t="shared" si="101"/>
        <v>366</v>
      </c>
      <c r="GYB21" s="146">
        <f t="shared" si="101"/>
        <v>366</v>
      </c>
      <c r="GYC21" s="146">
        <f t="shared" si="101"/>
        <v>366</v>
      </c>
      <c r="GYD21" s="146">
        <f t="shared" si="101"/>
        <v>366</v>
      </c>
      <c r="GYE21" s="146">
        <f t="shared" ref="GYE21:HAP21" si="102" xml:space="preserve"> DATE(YEAR(GYE20), MONTH(GYE20) + 12, DAY(1) - 1)</f>
        <v>366</v>
      </c>
      <c r="GYF21" s="146">
        <f t="shared" si="102"/>
        <v>366</v>
      </c>
      <c r="GYG21" s="146">
        <f t="shared" si="102"/>
        <v>366</v>
      </c>
      <c r="GYH21" s="146">
        <f t="shared" si="102"/>
        <v>366</v>
      </c>
      <c r="GYI21" s="146">
        <f t="shared" si="102"/>
        <v>366</v>
      </c>
      <c r="GYJ21" s="146">
        <f t="shared" si="102"/>
        <v>366</v>
      </c>
      <c r="GYK21" s="146">
        <f t="shared" si="102"/>
        <v>366</v>
      </c>
      <c r="GYL21" s="146">
        <f t="shared" si="102"/>
        <v>366</v>
      </c>
      <c r="GYM21" s="146">
        <f t="shared" si="102"/>
        <v>366</v>
      </c>
      <c r="GYN21" s="146">
        <f t="shared" si="102"/>
        <v>366</v>
      </c>
      <c r="GYO21" s="146">
        <f t="shared" si="102"/>
        <v>366</v>
      </c>
      <c r="GYP21" s="146">
        <f t="shared" si="102"/>
        <v>366</v>
      </c>
      <c r="GYQ21" s="146">
        <f t="shared" si="102"/>
        <v>366</v>
      </c>
      <c r="GYR21" s="146">
        <f t="shared" si="102"/>
        <v>366</v>
      </c>
      <c r="GYS21" s="146">
        <f t="shared" si="102"/>
        <v>366</v>
      </c>
      <c r="GYT21" s="146">
        <f t="shared" si="102"/>
        <v>366</v>
      </c>
      <c r="GYU21" s="146">
        <f t="shared" si="102"/>
        <v>366</v>
      </c>
      <c r="GYV21" s="146">
        <f t="shared" si="102"/>
        <v>366</v>
      </c>
      <c r="GYW21" s="146">
        <f t="shared" si="102"/>
        <v>366</v>
      </c>
      <c r="GYX21" s="146">
        <f t="shared" si="102"/>
        <v>366</v>
      </c>
      <c r="GYY21" s="146">
        <f t="shared" si="102"/>
        <v>366</v>
      </c>
      <c r="GYZ21" s="146">
        <f t="shared" si="102"/>
        <v>366</v>
      </c>
      <c r="GZA21" s="146">
        <f t="shared" si="102"/>
        <v>366</v>
      </c>
      <c r="GZB21" s="146">
        <f t="shared" si="102"/>
        <v>366</v>
      </c>
      <c r="GZC21" s="146">
        <f t="shared" si="102"/>
        <v>366</v>
      </c>
      <c r="GZD21" s="146">
        <f t="shared" si="102"/>
        <v>366</v>
      </c>
      <c r="GZE21" s="146">
        <f t="shared" si="102"/>
        <v>366</v>
      </c>
      <c r="GZF21" s="146">
        <f t="shared" si="102"/>
        <v>366</v>
      </c>
      <c r="GZG21" s="146">
        <f t="shared" si="102"/>
        <v>366</v>
      </c>
      <c r="GZH21" s="146">
        <f t="shared" si="102"/>
        <v>366</v>
      </c>
      <c r="GZI21" s="146">
        <f t="shared" si="102"/>
        <v>366</v>
      </c>
      <c r="GZJ21" s="146">
        <f t="shared" si="102"/>
        <v>366</v>
      </c>
      <c r="GZK21" s="146">
        <f t="shared" si="102"/>
        <v>366</v>
      </c>
      <c r="GZL21" s="146">
        <f t="shared" si="102"/>
        <v>366</v>
      </c>
      <c r="GZM21" s="146">
        <f t="shared" si="102"/>
        <v>366</v>
      </c>
      <c r="GZN21" s="146">
        <f t="shared" si="102"/>
        <v>366</v>
      </c>
      <c r="GZO21" s="146">
        <f t="shared" si="102"/>
        <v>366</v>
      </c>
      <c r="GZP21" s="146">
        <f t="shared" si="102"/>
        <v>366</v>
      </c>
      <c r="GZQ21" s="146">
        <f t="shared" si="102"/>
        <v>366</v>
      </c>
      <c r="GZR21" s="146">
        <f t="shared" si="102"/>
        <v>366</v>
      </c>
      <c r="GZS21" s="146">
        <f t="shared" si="102"/>
        <v>366</v>
      </c>
      <c r="GZT21" s="146">
        <f t="shared" si="102"/>
        <v>366</v>
      </c>
      <c r="GZU21" s="146">
        <f t="shared" si="102"/>
        <v>366</v>
      </c>
      <c r="GZV21" s="146">
        <f t="shared" si="102"/>
        <v>366</v>
      </c>
      <c r="GZW21" s="146">
        <f t="shared" si="102"/>
        <v>366</v>
      </c>
      <c r="GZX21" s="146">
        <f t="shared" si="102"/>
        <v>366</v>
      </c>
      <c r="GZY21" s="146">
        <f t="shared" si="102"/>
        <v>366</v>
      </c>
      <c r="GZZ21" s="146">
        <f t="shared" si="102"/>
        <v>366</v>
      </c>
      <c r="HAA21" s="146">
        <f t="shared" si="102"/>
        <v>366</v>
      </c>
      <c r="HAB21" s="146">
        <f t="shared" si="102"/>
        <v>366</v>
      </c>
      <c r="HAC21" s="146">
        <f t="shared" si="102"/>
        <v>366</v>
      </c>
      <c r="HAD21" s="146">
        <f t="shared" si="102"/>
        <v>366</v>
      </c>
      <c r="HAE21" s="146">
        <f t="shared" si="102"/>
        <v>366</v>
      </c>
      <c r="HAF21" s="146">
        <f t="shared" si="102"/>
        <v>366</v>
      </c>
      <c r="HAG21" s="146">
        <f t="shared" si="102"/>
        <v>366</v>
      </c>
      <c r="HAH21" s="146">
        <f t="shared" si="102"/>
        <v>366</v>
      </c>
      <c r="HAI21" s="146">
        <f t="shared" si="102"/>
        <v>366</v>
      </c>
      <c r="HAJ21" s="146">
        <f t="shared" si="102"/>
        <v>366</v>
      </c>
      <c r="HAK21" s="146">
        <f t="shared" si="102"/>
        <v>366</v>
      </c>
      <c r="HAL21" s="146">
        <f t="shared" si="102"/>
        <v>366</v>
      </c>
      <c r="HAM21" s="146">
        <f t="shared" si="102"/>
        <v>366</v>
      </c>
      <c r="HAN21" s="146">
        <f t="shared" si="102"/>
        <v>366</v>
      </c>
      <c r="HAO21" s="146">
        <f t="shared" si="102"/>
        <v>366</v>
      </c>
      <c r="HAP21" s="146">
        <f t="shared" si="102"/>
        <v>366</v>
      </c>
      <c r="HAQ21" s="146">
        <f t="shared" ref="HAQ21:HDB21" si="103" xml:space="preserve"> DATE(YEAR(HAQ20), MONTH(HAQ20) + 12, DAY(1) - 1)</f>
        <v>366</v>
      </c>
      <c r="HAR21" s="146">
        <f t="shared" si="103"/>
        <v>366</v>
      </c>
      <c r="HAS21" s="146">
        <f t="shared" si="103"/>
        <v>366</v>
      </c>
      <c r="HAT21" s="146">
        <f t="shared" si="103"/>
        <v>366</v>
      </c>
      <c r="HAU21" s="146">
        <f t="shared" si="103"/>
        <v>366</v>
      </c>
      <c r="HAV21" s="146">
        <f t="shared" si="103"/>
        <v>366</v>
      </c>
      <c r="HAW21" s="146">
        <f t="shared" si="103"/>
        <v>366</v>
      </c>
      <c r="HAX21" s="146">
        <f t="shared" si="103"/>
        <v>366</v>
      </c>
      <c r="HAY21" s="146">
        <f t="shared" si="103"/>
        <v>366</v>
      </c>
      <c r="HAZ21" s="146">
        <f t="shared" si="103"/>
        <v>366</v>
      </c>
      <c r="HBA21" s="146">
        <f t="shared" si="103"/>
        <v>366</v>
      </c>
      <c r="HBB21" s="146">
        <f t="shared" si="103"/>
        <v>366</v>
      </c>
      <c r="HBC21" s="146">
        <f t="shared" si="103"/>
        <v>366</v>
      </c>
      <c r="HBD21" s="146">
        <f t="shared" si="103"/>
        <v>366</v>
      </c>
      <c r="HBE21" s="146">
        <f t="shared" si="103"/>
        <v>366</v>
      </c>
      <c r="HBF21" s="146">
        <f t="shared" si="103"/>
        <v>366</v>
      </c>
      <c r="HBG21" s="146">
        <f t="shared" si="103"/>
        <v>366</v>
      </c>
      <c r="HBH21" s="146">
        <f t="shared" si="103"/>
        <v>366</v>
      </c>
      <c r="HBI21" s="146">
        <f t="shared" si="103"/>
        <v>366</v>
      </c>
      <c r="HBJ21" s="146">
        <f t="shared" si="103"/>
        <v>366</v>
      </c>
      <c r="HBK21" s="146">
        <f t="shared" si="103"/>
        <v>366</v>
      </c>
      <c r="HBL21" s="146">
        <f t="shared" si="103"/>
        <v>366</v>
      </c>
      <c r="HBM21" s="146">
        <f t="shared" si="103"/>
        <v>366</v>
      </c>
      <c r="HBN21" s="146">
        <f t="shared" si="103"/>
        <v>366</v>
      </c>
      <c r="HBO21" s="146">
        <f t="shared" si="103"/>
        <v>366</v>
      </c>
      <c r="HBP21" s="146">
        <f t="shared" si="103"/>
        <v>366</v>
      </c>
      <c r="HBQ21" s="146">
        <f t="shared" si="103"/>
        <v>366</v>
      </c>
      <c r="HBR21" s="146">
        <f t="shared" si="103"/>
        <v>366</v>
      </c>
      <c r="HBS21" s="146">
        <f t="shared" si="103"/>
        <v>366</v>
      </c>
      <c r="HBT21" s="146">
        <f t="shared" si="103"/>
        <v>366</v>
      </c>
      <c r="HBU21" s="146">
        <f t="shared" si="103"/>
        <v>366</v>
      </c>
      <c r="HBV21" s="146">
        <f t="shared" si="103"/>
        <v>366</v>
      </c>
      <c r="HBW21" s="146">
        <f t="shared" si="103"/>
        <v>366</v>
      </c>
      <c r="HBX21" s="146">
        <f t="shared" si="103"/>
        <v>366</v>
      </c>
      <c r="HBY21" s="146">
        <f t="shared" si="103"/>
        <v>366</v>
      </c>
      <c r="HBZ21" s="146">
        <f t="shared" si="103"/>
        <v>366</v>
      </c>
      <c r="HCA21" s="146">
        <f t="shared" si="103"/>
        <v>366</v>
      </c>
      <c r="HCB21" s="146">
        <f t="shared" si="103"/>
        <v>366</v>
      </c>
      <c r="HCC21" s="146">
        <f t="shared" si="103"/>
        <v>366</v>
      </c>
      <c r="HCD21" s="146">
        <f t="shared" si="103"/>
        <v>366</v>
      </c>
      <c r="HCE21" s="146">
        <f t="shared" si="103"/>
        <v>366</v>
      </c>
      <c r="HCF21" s="146">
        <f t="shared" si="103"/>
        <v>366</v>
      </c>
      <c r="HCG21" s="146">
        <f t="shared" si="103"/>
        <v>366</v>
      </c>
      <c r="HCH21" s="146">
        <f t="shared" si="103"/>
        <v>366</v>
      </c>
      <c r="HCI21" s="146">
        <f t="shared" si="103"/>
        <v>366</v>
      </c>
      <c r="HCJ21" s="146">
        <f t="shared" si="103"/>
        <v>366</v>
      </c>
      <c r="HCK21" s="146">
        <f t="shared" si="103"/>
        <v>366</v>
      </c>
      <c r="HCL21" s="146">
        <f t="shared" si="103"/>
        <v>366</v>
      </c>
      <c r="HCM21" s="146">
        <f t="shared" si="103"/>
        <v>366</v>
      </c>
      <c r="HCN21" s="146">
        <f t="shared" si="103"/>
        <v>366</v>
      </c>
      <c r="HCO21" s="146">
        <f t="shared" si="103"/>
        <v>366</v>
      </c>
      <c r="HCP21" s="146">
        <f t="shared" si="103"/>
        <v>366</v>
      </c>
      <c r="HCQ21" s="146">
        <f t="shared" si="103"/>
        <v>366</v>
      </c>
      <c r="HCR21" s="146">
        <f t="shared" si="103"/>
        <v>366</v>
      </c>
      <c r="HCS21" s="146">
        <f t="shared" si="103"/>
        <v>366</v>
      </c>
      <c r="HCT21" s="146">
        <f t="shared" si="103"/>
        <v>366</v>
      </c>
      <c r="HCU21" s="146">
        <f t="shared" si="103"/>
        <v>366</v>
      </c>
      <c r="HCV21" s="146">
        <f t="shared" si="103"/>
        <v>366</v>
      </c>
      <c r="HCW21" s="146">
        <f t="shared" si="103"/>
        <v>366</v>
      </c>
      <c r="HCX21" s="146">
        <f t="shared" si="103"/>
        <v>366</v>
      </c>
      <c r="HCY21" s="146">
        <f t="shared" si="103"/>
        <v>366</v>
      </c>
      <c r="HCZ21" s="146">
        <f t="shared" si="103"/>
        <v>366</v>
      </c>
      <c r="HDA21" s="146">
        <f t="shared" si="103"/>
        <v>366</v>
      </c>
      <c r="HDB21" s="146">
        <f t="shared" si="103"/>
        <v>366</v>
      </c>
      <c r="HDC21" s="146">
        <f t="shared" ref="HDC21:HFN21" si="104" xml:space="preserve"> DATE(YEAR(HDC20), MONTH(HDC20) + 12, DAY(1) - 1)</f>
        <v>366</v>
      </c>
      <c r="HDD21" s="146">
        <f t="shared" si="104"/>
        <v>366</v>
      </c>
      <c r="HDE21" s="146">
        <f t="shared" si="104"/>
        <v>366</v>
      </c>
      <c r="HDF21" s="146">
        <f t="shared" si="104"/>
        <v>366</v>
      </c>
      <c r="HDG21" s="146">
        <f t="shared" si="104"/>
        <v>366</v>
      </c>
      <c r="HDH21" s="146">
        <f t="shared" si="104"/>
        <v>366</v>
      </c>
      <c r="HDI21" s="146">
        <f t="shared" si="104"/>
        <v>366</v>
      </c>
      <c r="HDJ21" s="146">
        <f t="shared" si="104"/>
        <v>366</v>
      </c>
      <c r="HDK21" s="146">
        <f t="shared" si="104"/>
        <v>366</v>
      </c>
      <c r="HDL21" s="146">
        <f t="shared" si="104"/>
        <v>366</v>
      </c>
      <c r="HDM21" s="146">
        <f t="shared" si="104"/>
        <v>366</v>
      </c>
      <c r="HDN21" s="146">
        <f t="shared" si="104"/>
        <v>366</v>
      </c>
      <c r="HDO21" s="146">
        <f t="shared" si="104"/>
        <v>366</v>
      </c>
      <c r="HDP21" s="146">
        <f t="shared" si="104"/>
        <v>366</v>
      </c>
      <c r="HDQ21" s="146">
        <f t="shared" si="104"/>
        <v>366</v>
      </c>
      <c r="HDR21" s="146">
        <f t="shared" si="104"/>
        <v>366</v>
      </c>
      <c r="HDS21" s="146">
        <f t="shared" si="104"/>
        <v>366</v>
      </c>
      <c r="HDT21" s="146">
        <f t="shared" si="104"/>
        <v>366</v>
      </c>
      <c r="HDU21" s="146">
        <f t="shared" si="104"/>
        <v>366</v>
      </c>
      <c r="HDV21" s="146">
        <f t="shared" si="104"/>
        <v>366</v>
      </c>
      <c r="HDW21" s="146">
        <f t="shared" si="104"/>
        <v>366</v>
      </c>
      <c r="HDX21" s="146">
        <f t="shared" si="104"/>
        <v>366</v>
      </c>
      <c r="HDY21" s="146">
        <f t="shared" si="104"/>
        <v>366</v>
      </c>
      <c r="HDZ21" s="146">
        <f t="shared" si="104"/>
        <v>366</v>
      </c>
      <c r="HEA21" s="146">
        <f t="shared" si="104"/>
        <v>366</v>
      </c>
      <c r="HEB21" s="146">
        <f t="shared" si="104"/>
        <v>366</v>
      </c>
      <c r="HEC21" s="146">
        <f t="shared" si="104"/>
        <v>366</v>
      </c>
      <c r="HED21" s="146">
        <f t="shared" si="104"/>
        <v>366</v>
      </c>
      <c r="HEE21" s="146">
        <f t="shared" si="104"/>
        <v>366</v>
      </c>
      <c r="HEF21" s="146">
        <f t="shared" si="104"/>
        <v>366</v>
      </c>
      <c r="HEG21" s="146">
        <f t="shared" si="104"/>
        <v>366</v>
      </c>
      <c r="HEH21" s="146">
        <f t="shared" si="104"/>
        <v>366</v>
      </c>
      <c r="HEI21" s="146">
        <f t="shared" si="104"/>
        <v>366</v>
      </c>
      <c r="HEJ21" s="146">
        <f t="shared" si="104"/>
        <v>366</v>
      </c>
      <c r="HEK21" s="146">
        <f t="shared" si="104"/>
        <v>366</v>
      </c>
      <c r="HEL21" s="146">
        <f t="shared" si="104"/>
        <v>366</v>
      </c>
      <c r="HEM21" s="146">
        <f t="shared" si="104"/>
        <v>366</v>
      </c>
      <c r="HEN21" s="146">
        <f t="shared" si="104"/>
        <v>366</v>
      </c>
      <c r="HEO21" s="146">
        <f t="shared" si="104"/>
        <v>366</v>
      </c>
      <c r="HEP21" s="146">
        <f t="shared" si="104"/>
        <v>366</v>
      </c>
      <c r="HEQ21" s="146">
        <f t="shared" si="104"/>
        <v>366</v>
      </c>
      <c r="HER21" s="146">
        <f t="shared" si="104"/>
        <v>366</v>
      </c>
      <c r="HES21" s="146">
        <f t="shared" si="104"/>
        <v>366</v>
      </c>
      <c r="HET21" s="146">
        <f t="shared" si="104"/>
        <v>366</v>
      </c>
      <c r="HEU21" s="146">
        <f t="shared" si="104"/>
        <v>366</v>
      </c>
      <c r="HEV21" s="146">
        <f t="shared" si="104"/>
        <v>366</v>
      </c>
      <c r="HEW21" s="146">
        <f t="shared" si="104"/>
        <v>366</v>
      </c>
      <c r="HEX21" s="146">
        <f t="shared" si="104"/>
        <v>366</v>
      </c>
      <c r="HEY21" s="146">
        <f t="shared" si="104"/>
        <v>366</v>
      </c>
      <c r="HEZ21" s="146">
        <f t="shared" si="104"/>
        <v>366</v>
      </c>
      <c r="HFA21" s="146">
        <f t="shared" si="104"/>
        <v>366</v>
      </c>
      <c r="HFB21" s="146">
        <f t="shared" si="104"/>
        <v>366</v>
      </c>
      <c r="HFC21" s="146">
        <f t="shared" si="104"/>
        <v>366</v>
      </c>
      <c r="HFD21" s="146">
        <f t="shared" si="104"/>
        <v>366</v>
      </c>
      <c r="HFE21" s="146">
        <f t="shared" si="104"/>
        <v>366</v>
      </c>
      <c r="HFF21" s="146">
        <f t="shared" si="104"/>
        <v>366</v>
      </c>
      <c r="HFG21" s="146">
        <f t="shared" si="104"/>
        <v>366</v>
      </c>
      <c r="HFH21" s="146">
        <f t="shared" si="104"/>
        <v>366</v>
      </c>
      <c r="HFI21" s="146">
        <f t="shared" si="104"/>
        <v>366</v>
      </c>
      <c r="HFJ21" s="146">
        <f t="shared" si="104"/>
        <v>366</v>
      </c>
      <c r="HFK21" s="146">
        <f t="shared" si="104"/>
        <v>366</v>
      </c>
      <c r="HFL21" s="146">
        <f t="shared" si="104"/>
        <v>366</v>
      </c>
      <c r="HFM21" s="146">
        <f t="shared" si="104"/>
        <v>366</v>
      </c>
      <c r="HFN21" s="146">
        <f t="shared" si="104"/>
        <v>366</v>
      </c>
      <c r="HFO21" s="146">
        <f t="shared" ref="HFO21:HHZ21" si="105" xml:space="preserve"> DATE(YEAR(HFO20), MONTH(HFO20) + 12, DAY(1) - 1)</f>
        <v>366</v>
      </c>
      <c r="HFP21" s="146">
        <f t="shared" si="105"/>
        <v>366</v>
      </c>
      <c r="HFQ21" s="146">
        <f t="shared" si="105"/>
        <v>366</v>
      </c>
      <c r="HFR21" s="146">
        <f t="shared" si="105"/>
        <v>366</v>
      </c>
      <c r="HFS21" s="146">
        <f t="shared" si="105"/>
        <v>366</v>
      </c>
      <c r="HFT21" s="146">
        <f t="shared" si="105"/>
        <v>366</v>
      </c>
      <c r="HFU21" s="146">
        <f t="shared" si="105"/>
        <v>366</v>
      </c>
      <c r="HFV21" s="146">
        <f t="shared" si="105"/>
        <v>366</v>
      </c>
      <c r="HFW21" s="146">
        <f t="shared" si="105"/>
        <v>366</v>
      </c>
      <c r="HFX21" s="146">
        <f t="shared" si="105"/>
        <v>366</v>
      </c>
      <c r="HFY21" s="146">
        <f t="shared" si="105"/>
        <v>366</v>
      </c>
      <c r="HFZ21" s="146">
        <f t="shared" si="105"/>
        <v>366</v>
      </c>
      <c r="HGA21" s="146">
        <f t="shared" si="105"/>
        <v>366</v>
      </c>
      <c r="HGB21" s="146">
        <f t="shared" si="105"/>
        <v>366</v>
      </c>
      <c r="HGC21" s="146">
        <f t="shared" si="105"/>
        <v>366</v>
      </c>
      <c r="HGD21" s="146">
        <f t="shared" si="105"/>
        <v>366</v>
      </c>
      <c r="HGE21" s="146">
        <f t="shared" si="105"/>
        <v>366</v>
      </c>
      <c r="HGF21" s="146">
        <f t="shared" si="105"/>
        <v>366</v>
      </c>
      <c r="HGG21" s="146">
        <f t="shared" si="105"/>
        <v>366</v>
      </c>
      <c r="HGH21" s="146">
        <f t="shared" si="105"/>
        <v>366</v>
      </c>
      <c r="HGI21" s="146">
        <f t="shared" si="105"/>
        <v>366</v>
      </c>
      <c r="HGJ21" s="146">
        <f t="shared" si="105"/>
        <v>366</v>
      </c>
      <c r="HGK21" s="146">
        <f t="shared" si="105"/>
        <v>366</v>
      </c>
      <c r="HGL21" s="146">
        <f t="shared" si="105"/>
        <v>366</v>
      </c>
      <c r="HGM21" s="146">
        <f t="shared" si="105"/>
        <v>366</v>
      </c>
      <c r="HGN21" s="146">
        <f t="shared" si="105"/>
        <v>366</v>
      </c>
      <c r="HGO21" s="146">
        <f t="shared" si="105"/>
        <v>366</v>
      </c>
      <c r="HGP21" s="146">
        <f t="shared" si="105"/>
        <v>366</v>
      </c>
      <c r="HGQ21" s="146">
        <f t="shared" si="105"/>
        <v>366</v>
      </c>
      <c r="HGR21" s="146">
        <f t="shared" si="105"/>
        <v>366</v>
      </c>
      <c r="HGS21" s="146">
        <f t="shared" si="105"/>
        <v>366</v>
      </c>
      <c r="HGT21" s="146">
        <f t="shared" si="105"/>
        <v>366</v>
      </c>
      <c r="HGU21" s="146">
        <f t="shared" si="105"/>
        <v>366</v>
      </c>
      <c r="HGV21" s="146">
        <f t="shared" si="105"/>
        <v>366</v>
      </c>
      <c r="HGW21" s="146">
        <f t="shared" si="105"/>
        <v>366</v>
      </c>
      <c r="HGX21" s="146">
        <f t="shared" si="105"/>
        <v>366</v>
      </c>
      <c r="HGY21" s="146">
        <f t="shared" si="105"/>
        <v>366</v>
      </c>
      <c r="HGZ21" s="146">
        <f t="shared" si="105"/>
        <v>366</v>
      </c>
      <c r="HHA21" s="146">
        <f t="shared" si="105"/>
        <v>366</v>
      </c>
      <c r="HHB21" s="146">
        <f t="shared" si="105"/>
        <v>366</v>
      </c>
      <c r="HHC21" s="146">
        <f t="shared" si="105"/>
        <v>366</v>
      </c>
      <c r="HHD21" s="146">
        <f t="shared" si="105"/>
        <v>366</v>
      </c>
      <c r="HHE21" s="146">
        <f t="shared" si="105"/>
        <v>366</v>
      </c>
      <c r="HHF21" s="146">
        <f t="shared" si="105"/>
        <v>366</v>
      </c>
      <c r="HHG21" s="146">
        <f t="shared" si="105"/>
        <v>366</v>
      </c>
      <c r="HHH21" s="146">
        <f t="shared" si="105"/>
        <v>366</v>
      </c>
      <c r="HHI21" s="146">
        <f t="shared" si="105"/>
        <v>366</v>
      </c>
      <c r="HHJ21" s="146">
        <f t="shared" si="105"/>
        <v>366</v>
      </c>
      <c r="HHK21" s="146">
        <f t="shared" si="105"/>
        <v>366</v>
      </c>
      <c r="HHL21" s="146">
        <f t="shared" si="105"/>
        <v>366</v>
      </c>
      <c r="HHM21" s="146">
        <f t="shared" si="105"/>
        <v>366</v>
      </c>
      <c r="HHN21" s="146">
        <f t="shared" si="105"/>
        <v>366</v>
      </c>
      <c r="HHO21" s="146">
        <f t="shared" si="105"/>
        <v>366</v>
      </c>
      <c r="HHP21" s="146">
        <f t="shared" si="105"/>
        <v>366</v>
      </c>
      <c r="HHQ21" s="146">
        <f t="shared" si="105"/>
        <v>366</v>
      </c>
      <c r="HHR21" s="146">
        <f t="shared" si="105"/>
        <v>366</v>
      </c>
      <c r="HHS21" s="146">
        <f t="shared" si="105"/>
        <v>366</v>
      </c>
      <c r="HHT21" s="146">
        <f t="shared" si="105"/>
        <v>366</v>
      </c>
      <c r="HHU21" s="146">
        <f t="shared" si="105"/>
        <v>366</v>
      </c>
      <c r="HHV21" s="146">
        <f t="shared" si="105"/>
        <v>366</v>
      </c>
      <c r="HHW21" s="146">
        <f t="shared" si="105"/>
        <v>366</v>
      </c>
      <c r="HHX21" s="146">
        <f t="shared" si="105"/>
        <v>366</v>
      </c>
      <c r="HHY21" s="146">
        <f t="shared" si="105"/>
        <v>366</v>
      </c>
      <c r="HHZ21" s="146">
        <f t="shared" si="105"/>
        <v>366</v>
      </c>
      <c r="HIA21" s="146">
        <f t="shared" ref="HIA21:HKL21" si="106" xml:space="preserve"> DATE(YEAR(HIA20), MONTH(HIA20) + 12, DAY(1) - 1)</f>
        <v>366</v>
      </c>
      <c r="HIB21" s="146">
        <f t="shared" si="106"/>
        <v>366</v>
      </c>
      <c r="HIC21" s="146">
        <f t="shared" si="106"/>
        <v>366</v>
      </c>
      <c r="HID21" s="146">
        <f t="shared" si="106"/>
        <v>366</v>
      </c>
      <c r="HIE21" s="146">
        <f t="shared" si="106"/>
        <v>366</v>
      </c>
      <c r="HIF21" s="146">
        <f t="shared" si="106"/>
        <v>366</v>
      </c>
      <c r="HIG21" s="146">
        <f t="shared" si="106"/>
        <v>366</v>
      </c>
      <c r="HIH21" s="146">
        <f t="shared" si="106"/>
        <v>366</v>
      </c>
      <c r="HII21" s="146">
        <f t="shared" si="106"/>
        <v>366</v>
      </c>
      <c r="HIJ21" s="146">
        <f t="shared" si="106"/>
        <v>366</v>
      </c>
      <c r="HIK21" s="146">
        <f t="shared" si="106"/>
        <v>366</v>
      </c>
      <c r="HIL21" s="146">
        <f t="shared" si="106"/>
        <v>366</v>
      </c>
      <c r="HIM21" s="146">
        <f t="shared" si="106"/>
        <v>366</v>
      </c>
      <c r="HIN21" s="146">
        <f t="shared" si="106"/>
        <v>366</v>
      </c>
      <c r="HIO21" s="146">
        <f t="shared" si="106"/>
        <v>366</v>
      </c>
      <c r="HIP21" s="146">
        <f t="shared" si="106"/>
        <v>366</v>
      </c>
      <c r="HIQ21" s="146">
        <f t="shared" si="106"/>
        <v>366</v>
      </c>
      <c r="HIR21" s="146">
        <f t="shared" si="106"/>
        <v>366</v>
      </c>
      <c r="HIS21" s="146">
        <f t="shared" si="106"/>
        <v>366</v>
      </c>
      <c r="HIT21" s="146">
        <f t="shared" si="106"/>
        <v>366</v>
      </c>
      <c r="HIU21" s="146">
        <f t="shared" si="106"/>
        <v>366</v>
      </c>
      <c r="HIV21" s="146">
        <f t="shared" si="106"/>
        <v>366</v>
      </c>
      <c r="HIW21" s="146">
        <f t="shared" si="106"/>
        <v>366</v>
      </c>
      <c r="HIX21" s="146">
        <f t="shared" si="106"/>
        <v>366</v>
      </c>
      <c r="HIY21" s="146">
        <f t="shared" si="106"/>
        <v>366</v>
      </c>
      <c r="HIZ21" s="146">
        <f t="shared" si="106"/>
        <v>366</v>
      </c>
      <c r="HJA21" s="146">
        <f t="shared" si="106"/>
        <v>366</v>
      </c>
      <c r="HJB21" s="146">
        <f t="shared" si="106"/>
        <v>366</v>
      </c>
      <c r="HJC21" s="146">
        <f t="shared" si="106"/>
        <v>366</v>
      </c>
      <c r="HJD21" s="146">
        <f t="shared" si="106"/>
        <v>366</v>
      </c>
      <c r="HJE21" s="146">
        <f t="shared" si="106"/>
        <v>366</v>
      </c>
      <c r="HJF21" s="146">
        <f t="shared" si="106"/>
        <v>366</v>
      </c>
      <c r="HJG21" s="146">
        <f t="shared" si="106"/>
        <v>366</v>
      </c>
      <c r="HJH21" s="146">
        <f t="shared" si="106"/>
        <v>366</v>
      </c>
      <c r="HJI21" s="146">
        <f t="shared" si="106"/>
        <v>366</v>
      </c>
      <c r="HJJ21" s="146">
        <f t="shared" si="106"/>
        <v>366</v>
      </c>
      <c r="HJK21" s="146">
        <f t="shared" si="106"/>
        <v>366</v>
      </c>
      <c r="HJL21" s="146">
        <f t="shared" si="106"/>
        <v>366</v>
      </c>
      <c r="HJM21" s="146">
        <f t="shared" si="106"/>
        <v>366</v>
      </c>
      <c r="HJN21" s="146">
        <f t="shared" si="106"/>
        <v>366</v>
      </c>
      <c r="HJO21" s="146">
        <f t="shared" si="106"/>
        <v>366</v>
      </c>
      <c r="HJP21" s="146">
        <f t="shared" si="106"/>
        <v>366</v>
      </c>
      <c r="HJQ21" s="146">
        <f t="shared" si="106"/>
        <v>366</v>
      </c>
      <c r="HJR21" s="146">
        <f t="shared" si="106"/>
        <v>366</v>
      </c>
      <c r="HJS21" s="146">
        <f t="shared" si="106"/>
        <v>366</v>
      </c>
      <c r="HJT21" s="146">
        <f t="shared" si="106"/>
        <v>366</v>
      </c>
      <c r="HJU21" s="146">
        <f t="shared" si="106"/>
        <v>366</v>
      </c>
      <c r="HJV21" s="146">
        <f t="shared" si="106"/>
        <v>366</v>
      </c>
      <c r="HJW21" s="146">
        <f t="shared" si="106"/>
        <v>366</v>
      </c>
      <c r="HJX21" s="146">
        <f t="shared" si="106"/>
        <v>366</v>
      </c>
      <c r="HJY21" s="146">
        <f t="shared" si="106"/>
        <v>366</v>
      </c>
      <c r="HJZ21" s="146">
        <f t="shared" si="106"/>
        <v>366</v>
      </c>
      <c r="HKA21" s="146">
        <f t="shared" si="106"/>
        <v>366</v>
      </c>
      <c r="HKB21" s="146">
        <f t="shared" si="106"/>
        <v>366</v>
      </c>
      <c r="HKC21" s="146">
        <f t="shared" si="106"/>
        <v>366</v>
      </c>
      <c r="HKD21" s="146">
        <f t="shared" si="106"/>
        <v>366</v>
      </c>
      <c r="HKE21" s="146">
        <f t="shared" si="106"/>
        <v>366</v>
      </c>
      <c r="HKF21" s="146">
        <f t="shared" si="106"/>
        <v>366</v>
      </c>
      <c r="HKG21" s="146">
        <f t="shared" si="106"/>
        <v>366</v>
      </c>
      <c r="HKH21" s="146">
        <f t="shared" si="106"/>
        <v>366</v>
      </c>
      <c r="HKI21" s="146">
        <f t="shared" si="106"/>
        <v>366</v>
      </c>
      <c r="HKJ21" s="146">
        <f t="shared" si="106"/>
        <v>366</v>
      </c>
      <c r="HKK21" s="146">
        <f t="shared" si="106"/>
        <v>366</v>
      </c>
      <c r="HKL21" s="146">
        <f t="shared" si="106"/>
        <v>366</v>
      </c>
      <c r="HKM21" s="146">
        <f t="shared" ref="HKM21:HMX21" si="107" xml:space="preserve"> DATE(YEAR(HKM20), MONTH(HKM20) + 12, DAY(1) - 1)</f>
        <v>366</v>
      </c>
      <c r="HKN21" s="146">
        <f t="shared" si="107"/>
        <v>366</v>
      </c>
      <c r="HKO21" s="146">
        <f t="shared" si="107"/>
        <v>366</v>
      </c>
      <c r="HKP21" s="146">
        <f t="shared" si="107"/>
        <v>366</v>
      </c>
      <c r="HKQ21" s="146">
        <f t="shared" si="107"/>
        <v>366</v>
      </c>
      <c r="HKR21" s="146">
        <f t="shared" si="107"/>
        <v>366</v>
      </c>
      <c r="HKS21" s="146">
        <f t="shared" si="107"/>
        <v>366</v>
      </c>
      <c r="HKT21" s="146">
        <f t="shared" si="107"/>
        <v>366</v>
      </c>
      <c r="HKU21" s="146">
        <f t="shared" si="107"/>
        <v>366</v>
      </c>
      <c r="HKV21" s="146">
        <f t="shared" si="107"/>
        <v>366</v>
      </c>
      <c r="HKW21" s="146">
        <f t="shared" si="107"/>
        <v>366</v>
      </c>
      <c r="HKX21" s="146">
        <f t="shared" si="107"/>
        <v>366</v>
      </c>
      <c r="HKY21" s="146">
        <f t="shared" si="107"/>
        <v>366</v>
      </c>
      <c r="HKZ21" s="146">
        <f t="shared" si="107"/>
        <v>366</v>
      </c>
      <c r="HLA21" s="146">
        <f t="shared" si="107"/>
        <v>366</v>
      </c>
      <c r="HLB21" s="146">
        <f t="shared" si="107"/>
        <v>366</v>
      </c>
      <c r="HLC21" s="146">
        <f t="shared" si="107"/>
        <v>366</v>
      </c>
      <c r="HLD21" s="146">
        <f t="shared" si="107"/>
        <v>366</v>
      </c>
      <c r="HLE21" s="146">
        <f t="shared" si="107"/>
        <v>366</v>
      </c>
      <c r="HLF21" s="146">
        <f t="shared" si="107"/>
        <v>366</v>
      </c>
      <c r="HLG21" s="146">
        <f t="shared" si="107"/>
        <v>366</v>
      </c>
      <c r="HLH21" s="146">
        <f t="shared" si="107"/>
        <v>366</v>
      </c>
      <c r="HLI21" s="146">
        <f t="shared" si="107"/>
        <v>366</v>
      </c>
      <c r="HLJ21" s="146">
        <f t="shared" si="107"/>
        <v>366</v>
      </c>
      <c r="HLK21" s="146">
        <f t="shared" si="107"/>
        <v>366</v>
      </c>
      <c r="HLL21" s="146">
        <f t="shared" si="107"/>
        <v>366</v>
      </c>
      <c r="HLM21" s="146">
        <f t="shared" si="107"/>
        <v>366</v>
      </c>
      <c r="HLN21" s="146">
        <f t="shared" si="107"/>
        <v>366</v>
      </c>
      <c r="HLO21" s="146">
        <f t="shared" si="107"/>
        <v>366</v>
      </c>
      <c r="HLP21" s="146">
        <f t="shared" si="107"/>
        <v>366</v>
      </c>
      <c r="HLQ21" s="146">
        <f t="shared" si="107"/>
        <v>366</v>
      </c>
      <c r="HLR21" s="146">
        <f t="shared" si="107"/>
        <v>366</v>
      </c>
      <c r="HLS21" s="146">
        <f t="shared" si="107"/>
        <v>366</v>
      </c>
      <c r="HLT21" s="146">
        <f t="shared" si="107"/>
        <v>366</v>
      </c>
      <c r="HLU21" s="146">
        <f t="shared" si="107"/>
        <v>366</v>
      </c>
      <c r="HLV21" s="146">
        <f t="shared" si="107"/>
        <v>366</v>
      </c>
      <c r="HLW21" s="146">
        <f t="shared" si="107"/>
        <v>366</v>
      </c>
      <c r="HLX21" s="146">
        <f t="shared" si="107"/>
        <v>366</v>
      </c>
      <c r="HLY21" s="146">
        <f t="shared" si="107"/>
        <v>366</v>
      </c>
      <c r="HLZ21" s="146">
        <f t="shared" si="107"/>
        <v>366</v>
      </c>
      <c r="HMA21" s="146">
        <f t="shared" si="107"/>
        <v>366</v>
      </c>
      <c r="HMB21" s="146">
        <f t="shared" si="107"/>
        <v>366</v>
      </c>
      <c r="HMC21" s="146">
        <f t="shared" si="107"/>
        <v>366</v>
      </c>
      <c r="HMD21" s="146">
        <f t="shared" si="107"/>
        <v>366</v>
      </c>
      <c r="HME21" s="146">
        <f t="shared" si="107"/>
        <v>366</v>
      </c>
      <c r="HMF21" s="146">
        <f t="shared" si="107"/>
        <v>366</v>
      </c>
      <c r="HMG21" s="146">
        <f t="shared" si="107"/>
        <v>366</v>
      </c>
      <c r="HMH21" s="146">
        <f t="shared" si="107"/>
        <v>366</v>
      </c>
      <c r="HMI21" s="146">
        <f t="shared" si="107"/>
        <v>366</v>
      </c>
      <c r="HMJ21" s="146">
        <f t="shared" si="107"/>
        <v>366</v>
      </c>
      <c r="HMK21" s="146">
        <f t="shared" si="107"/>
        <v>366</v>
      </c>
      <c r="HML21" s="146">
        <f t="shared" si="107"/>
        <v>366</v>
      </c>
      <c r="HMM21" s="146">
        <f t="shared" si="107"/>
        <v>366</v>
      </c>
      <c r="HMN21" s="146">
        <f t="shared" si="107"/>
        <v>366</v>
      </c>
      <c r="HMO21" s="146">
        <f t="shared" si="107"/>
        <v>366</v>
      </c>
      <c r="HMP21" s="146">
        <f t="shared" si="107"/>
        <v>366</v>
      </c>
      <c r="HMQ21" s="146">
        <f t="shared" si="107"/>
        <v>366</v>
      </c>
      <c r="HMR21" s="146">
        <f t="shared" si="107"/>
        <v>366</v>
      </c>
      <c r="HMS21" s="146">
        <f t="shared" si="107"/>
        <v>366</v>
      </c>
      <c r="HMT21" s="146">
        <f t="shared" si="107"/>
        <v>366</v>
      </c>
      <c r="HMU21" s="146">
        <f t="shared" si="107"/>
        <v>366</v>
      </c>
      <c r="HMV21" s="146">
        <f t="shared" si="107"/>
        <v>366</v>
      </c>
      <c r="HMW21" s="146">
        <f t="shared" si="107"/>
        <v>366</v>
      </c>
      <c r="HMX21" s="146">
        <f t="shared" si="107"/>
        <v>366</v>
      </c>
      <c r="HMY21" s="146">
        <f t="shared" ref="HMY21:HPJ21" si="108" xml:space="preserve"> DATE(YEAR(HMY20), MONTH(HMY20) + 12, DAY(1) - 1)</f>
        <v>366</v>
      </c>
      <c r="HMZ21" s="146">
        <f t="shared" si="108"/>
        <v>366</v>
      </c>
      <c r="HNA21" s="146">
        <f t="shared" si="108"/>
        <v>366</v>
      </c>
      <c r="HNB21" s="146">
        <f t="shared" si="108"/>
        <v>366</v>
      </c>
      <c r="HNC21" s="146">
        <f t="shared" si="108"/>
        <v>366</v>
      </c>
      <c r="HND21" s="146">
        <f t="shared" si="108"/>
        <v>366</v>
      </c>
      <c r="HNE21" s="146">
        <f t="shared" si="108"/>
        <v>366</v>
      </c>
      <c r="HNF21" s="146">
        <f t="shared" si="108"/>
        <v>366</v>
      </c>
      <c r="HNG21" s="146">
        <f t="shared" si="108"/>
        <v>366</v>
      </c>
      <c r="HNH21" s="146">
        <f t="shared" si="108"/>
        <v>366</v>
      </c>
      <c r="HNI21" s="146">
        <f t="shared" si="108"/>
        <v>366</v>
      </c>
      <c r="HNJ21" s="146">
        <f t="shared" si="108"/>
        <v>366</v>
      </c>
      <c r="HNK21" s="146">
        <f t="shared" si="108"/>
        <v>366</v>
      </c>
      <c r="HNL21" s="146">
        <f t="shared" si="108"/>
        <v>366</v>
      </c>
      <c r="HNM21" s="146">
        <f t="shared" si="108"/>
        <v>366</v>
      </c>
      <c r="HNN21" s="146">
        <f t="shared" si="108"/>
        <v>366</v>
      </c>
      <c r="HNO21" s="146">
        <f t="shared" si="108"/>
        <v>366</v>
      </c>
      <c r="HNP21" s="146">
        <f t="shared" si="108"/>
        <v>366</v>
      </c>
      <c r="HNQ21" s="146">
        <f t="shared" si="108"/>
        <v>366</v>
      </c>
      <c r="HNR21" s="146">
        <f t="shared" si="108"/>
        <v>366</v>
      </c>
      <c r="HNS21" s="146">
        <f t="shared" si="108"/>
        <v>366</v>
      </c>
      <c r="HNT21" s="146">
        <f t="shared" si="108"/>
        <v>366</v>
      </c>
      <c r="HNU21" s="146">
        <f t="shared" si="108"/>
        <v>366</v>
      </c>
      <c r="HNV21" s="146">
        <f t="shared" si="108"/>
        <v>366</v>
      </c>
      <c r="HNW21" s="146">
        <f t="shared" si="108"/>
        <v>366</v>
      </c>
      <c r="HNX21" s="146">
        <f t="shared" si="108"/>
        <v>366</v>
      </c>
      <c r="HNY21" s="146">
        <f t="shared" si="108"/>
        <v>366</v>
      </c>
      <c r="HNZ21" s="146">
        <f t="shared" si="108"/>
        <v>366</v>
      </c>
      <c r="HOA21" s="146">
        <f t="shared" si="108"/>
        <v>366</v>
      </c>
      <c r="HOB21" s="146">
        <f t="shared" si="108"/>
        <v>366</v>
      </c>
      <c r="HOC21" s="146">
        <f t="shared" si="108"/>
        <v>366</v>
      </c>
      <c r="HOD21" s="146">
        <f t="shared" si="108"/>
        <v>366</v>
      </c>
      <c r="HOE21" s="146">
        <f t="shared" si="108"/>
        <v>366</v>
      </c>
      <c r="HOF21" s="146">
        <f t="shared" si="108"/>
        <v>366</v>
      </c>
      <c r="HOG21" s="146">
        <f t="shared" si="108"/>
        <v>366</v>
      </c>
      <c r="HOH21" s="146">
        <f t="shared" si="108"/>
        <v>366</v>
      </c>
      <c r="HOI21" s="146">
        <f t="shared" si="108"/>
        <v>366</v>
      </c>
      <c r="HOJ21" s="146">
        <f t="shared" si="108"/>
        <v>366</v>
      </c>
      <c r="HOK21" s="146">
        <f t="shared" si="108"/>
        <v>366</v>
      </c>
      <c r="HOL21" s="146">
        <f t="shared" si="108"/>
        <v>366</v>
      </c>
      <c r="HOM21" s="146">
        <f t="shared" si="108"/>
        <v>366</v>
      </c>
      <c r="HON21" s="146">
        <f t="shared" si="108"/>
        <v>366</v>
      </c>
      <c r="HOO21" s="146">
        <f t="shared" si="108"/>
        <v>366</v>
      </c>
      <c r="HOP21" s="146">
        <f t="shared" si="108"/>
        <v>366</v>
      </c>
      <c r="HOQ21" s="146">
        <f t="shared" si="108"/>
        <v>366</v>
      </c>
      <c r="HOR21" s="146">
        <f t="shared" si="108"/>
        <v>366</v>
      </c>
      <c r="HOS21" s="146">
        <f t="shared" si="108"/>
        <v>366</v>
      </c>
      <c r="HOT21" s="146">
        <f t="shared" si="108"/>
        <v>366</v>
      </c>
      <c r="HOU21" s="146">
        <f t="shared" si="108"/>
        <v>366</v>
      </c>
      <c r="HOV21" s="146">
        <f t="shared" si="108"/>
        <v>366</v>
      </c>
      <c r="HOW21" s="146">
        <f t="shared" si="108"/>
        <v>366</v>
      </c>
      <c r="HOX21" s="146">
        <f t="shared" si="108"/>
        <v>366</v>
      </c>
      <c r="HOY21" s="146">
        <f t="shared" si="108"/>
        <v>366</v>
      </c>
      <c r="HOZ21" s="146">
        <f t="shared" si="108"/>
        <v>366</v>
      </c>
      <c r="HPA21" s="146">
        <f t="shared" si="108"/>
        <v>366</v>
      </c>
      <c r="HPB21" s="146">
        <f t="shared" si="108"/>
        <v>366</v>
      </c>
      <c r="HPC21" s="146">
        <f t="shared" si="108"/>
        <v>366</v>
      </c>
      <c r="HPD21" s="146">
        <f t="shared" si="108"/>
        <v>366</v>
      </c>
      <c r="HPE21" s="146">
        <f t="shared" si="108"/>
        <v>366</v>
      </c>
      <c r="HPF21" s="146">
        <f t="shared" si="108"/>
        <v>366</v>
      </c>
      <c r="HPG21" s="146">
        <f t="shared" si="108"/>
        <v>366</v>
      </c>
      <c r="HPH21" s="146">
        <f t="shared" si="108"/>
        <v>366</v>
      </c>
      <c r="HPI21" s="146">
        <f t="shared" si="108"/>
        <v>366</v>
      </c>
      <c r="HPJ21" s="146">
        <f t="shared" si="108"/>
        <v>366</v>
      </c>
      <c r="HPK21" s="146">
        <f t="shared" ref="HPK21:HRV21" si="109" xml:space="preserve"> DATE(YEAR(HPK20), MONTH(HPK20) + 12, DAY(1) - 1)</f>
        <v>366</v>
      </c>
      <c r="HPL21" s="146">
        <f t="shared" si="109"/>
        <v>366</v>
      </c>
      <c r="HPM21" s="146">
        <f t="shared" si="109"/>
        <v>366</v>
      </c>
      <c r="HPN21" s="146">
        <f t="shared" si="109"/>
        <v>366</v>
      </c>
      <c r="HPO21" s="146">
        <f t="shared" si="109"/>
        <v>366</v>
      </c>
      <c r="HPP21" s="146">
        <f t="shared" si="109"/>
        <v>366</v>
      </c>
      <c r="HPQ21" s="146">
        <f t="shared" si="109"/>
        <v>366</v>
      </c>
      <c r="HPR21" s="146">
        <f t="shared" si="109"/>
        <v>366</v>
      </c>
      <c r="HPS21" s="146">
        <f t="shared" si="109"/>
        <v>366</v>
      </c>
      <c r="HPT21" s="146">
        <f t="shared" si="109"/>
        <v>366</v>
      </c>
      <c r="HPU21" s="146">
        <f t="shared" si="109"/>
        <v>366</v>
      </c>
      <c r="HPV21" s="146">
        <f t="shared" si="109"/>
        <v>366</v>
      </c>
      <c r="HPW21" s="146">
        <f t="shared" si="109"/>
        <v>366</v>
      </c>
      <c r="HPX21" s="146">
        <f t="shared" si="109"/>
        <v>366</v>
      </c>
      <c r="HPY21" s="146">
        <f t="shared" si="109"/>
        <v>366</v>
      </c>
      <c r="HPZ21" s="146">
        <f t="shared" si="109"/>
        <v>366</v>
      </c>
      <c r="HQA21" s="146">
        <f t="shared" si="109"/>
        <v>366</v>
      </c>
      <c r="HQB21" s="146">
        <f t="shared" si="109"/>
        <v>366</v>
      </c>
      <c r="HQC21" s="146">
        <f t="shared" si="109"/>
        <v>366</v>
      </c>
      <c r="HQD21" s="146">
        <f t="shared" si="109"/>
        <v>366</v>
      </c>
      <c r="HQE21" s="146">
        <f t="shared" si="109"/>
        <v>366</v>
      </c>
      <c r="HQF21" s="146">
        <f t="shared" si="109"/>
        <v>366</v>
      </c>
      <c r="HQG21" s="146">
        <f t="shared" si="109"/>
        <v>366</v>
      </c>
      <c r="HQH21" s="146">
        <f t="shared" si="109"/>
        <v>366</v>
      </c>
      <c r="HQI21" s="146">
        <f t="shared" si="109"/>
        <v>366</v>
      </c>
      <c r="HQJ21" s="146">
        <f t="shared" si="109"/>
        <v>366</v>
      </c>
      <c r="HQK21" s="146">
        <f t="shared" si="109"/>
        <v>366</v>
      </c>
      <c r="HQL21" s="146">
        <f t="shared" si="109"/>
        <v>366</v>
      </c>
      <c r="HQM21" s="146">
        <f t="shared" si="109"/>
        <v>366</v>
      </c>
      <c r="HQN21" s="146">
        <f t="shared" si="109"/>
        <v>366</v>
      </c>
      <c r="HQO21" s="146">
        <f t="shared" si="109"/>
        <v>366</v>
      </c>
      <c r="HQP21" s="146">
        <f t="shared" si="109"/>
        <v>366</v>
      </c>
      <c r="HQQ21" s="146">
        <f t="shared" si="109"/>
        <v>366</v>
      </c>
      <c r="HQR21" s="146">
        <f t="shared" si="109"/>
        <v>366</v>
      </c>
      <c r="HQS21" s="146">
        <f t="shared" si="109"/>
        <v>366</v>
      </c>
      <c r="HQT21" s="146">
        <f t="shared" si="109"/>
        <v>366</v>
      </c>
      <c r="HQU21" s="146">
        <f t="shared" si="109"/>
        <v>366</v>
      </c>
      <c r="HQV21" s="146">
        <f t="shared" si="109"/>
        <v>366</v>
      </c>
      <c r="HQW21" s="146">
        <f t="shared" si="109"/>
        <v>366</v>
      </c>
      <c r="HQX21" s="146">
        <f t="shared" si="109"/>
        <v>366</v>
      </c>
      <c r="HQY21" s="146">
        <f t="shared" si="109"/>
        <v>366</v>
      </c>
      <c r="HQZ21" s="146">
        <f t="shared" si="109"/>
        <v>366</v>
      </c>
      <c r="HRA21" s="146">
        <f t="shared" si="109"/>
        <v>366</v>
      </c>
      <c r="HRB21" s="146">
        <f t="shared" si="109"/>
        <v>366</v>
      </c>
      <c r="HRC21" s="146">
        <f t="shared" si="109"/>
        <v>366</v>
      </c>
      <c r="HRD21" s="146">
        <f t="shared" si="109"/>
        <v>366</v>
      </c>
      <c r="HRE21" s="146">
        <f t="shared" si="109"/>
        <v>366</v>
      </c>
      <c r="HRF21" s="146">
        <f t="shared" si="109"/>
        <v>366</v>
      </c>
      <c r="HRG21" s="146">
        <f t="shared" si="109"/>
        <v>366</v>
      </c>
      <c r="HRH21" s="146">
        <f t="shared" si="109"/>
        <v>366</v>
      </c>
      <c r="HRI21" s="146">
        <f t="shared" si="109"/>
        <v>366</v>
      </c>
      <c r="HRJ21" s="146">
        <f t="shared" si="109"/>
        <v>366</v>
      </c>
      <c r="HRK21" s="146">
        <f t="shared" si="109"/>
        <v>366</v>
      </c>
      <c r="HRL21" s="146">
        <f t="shared" si="109"/>
        <v>366</v>
      </c>
      <c r="HRM21" s="146">
        <f t="shared" si="109"/>
        <v>366</v>
      </c>
      <c r="HRN21" s="146">
        <f t="shared" si="109"/>
        <v>366</v>
      </c>
      <c r="HRO21" s="146">
        <f t="shared" si="109"/>
        <v>366</v>
      </c>
      <c r="HRP21" s="146">
        <f t="shared" si="109"/>
        <v>366</v>
      </c>
      <c r="HRQ21" s="146">
        <f t="shared" si="109"/>
        <v>366</v>
      </c>
      <c r="HRR21" s="146">
        <f t="shared" si="109"/>
        <v>366</v>
      </c>
      <c r="HRS21" s="146">
        <f t="shared" si="109"/>
        <v>366</v>
      </c>
      <c r="HRT21" s="146">
        <f t="shared" si="109"/>
        <v>366</v>
      </c>
      <c r="HRU21" s="146">
        <f t="shared" si="109"/>
        <v>366</v>
      </c>
      <c r="HRV21" s="146">
        <f t="shared" si="109"/>
        <v>366</v>
      </c>
      <c r="HRW21" s="146">
        <f t="shared" ref="HRW21:HUH21" si="110" xml:space="preserve"> DATE(YEAR(HRW20), MONTH(HRW20) + 12, DAY(1) - 1)</f>
        <v>366</v>
      </c>
      <c r="HRX21" s="146">
        <f t="shared" si="110"/>
        <v>366</v>
      </c>
      <c r="HRY21" s="146">
        <f t="shared" si="110"/>
        <v>366</v>
      </c>
      <c r="HRZ21" s="146">
        <f t="shared" si="110"/>
        <v>366</v>
      </c>
      <c r="HSA21" s="146">
        <f t="shared" si="110"/>
        <v>366</v>
      </c>
      <c r="HSB21" s="146">
        <f t="shared" si="110"/>
        <v>366</v>
      </c>
      <c r="HSC21" s="146">
        <f t="shared" si="110"/>
        <v>366</v>
      </c>
      <c r="HSD21" s="146">
        <f t="shared" si="110"/>
        <v>366</v>
      </c>
      <c r="HSE21" s="146">
        <f t="shared" si="110"/>
        <v>366</v>
      </c>
      <c r="HSF21" s="146">
        <f t="shared" si="110"/>
        <v>366</v>
      </c>
      <c r="HSG21" s="146">
        <f t="shared" si="110"/>
        <v>366</v>
      </c>
      <c r="HSH21" s="146">
        <f t="shared" si="110"/>
        <v>366</v>
      </c>
      <c r="HSI21" s="146">
        <f t="shared" si="110"/>
        <v>366</v>
      </c>
      <c r="HSJ21" s="146">
        <f t="shared" si="110"/>
        <v>366</v>
      </c>
      <c r="HSK21" s="146">
        <f t="shared" si="110"/>
        <v>366</v>
      </c>
      <c r="HSL21" s="146">
        <f t="shared" si="110"/>
        <v>366</v>
      </c>
      <c r="HSM21" s="146">
        <f t="shared" si="110"/>
        <v>366</v>
      </c>
      <c r="HSN21" s="146">
        <f t="shared" si="110"/>
        <v>366</v>
      </c>
      <c r="HSO21" s="146">
        <f t="shared" si="110"/>
        <v>366</v>
      </c>
      <c r="HSP21" s="146">
        <f t="shared" si="110"/>
        <v>366</v>
      </c>
      <c r="HSQ21" s="146">
        <f t="shared" si="110"/>
        <v>366</v>
      </c>
      <c r="HSR21" s="146">
        <f t="shared" si="110"/>
        <v>366</v>
      </c>
      <c r="HSS21" s="146">
        <f t="shared" si="110"/>
        <v>366</v>
      </c>
      <c r="HST21" s="146">
        <f t="shared" si="110"/>
        <v>366</v>
      </c>
      <c r="HSU21" s="146">
        <f t="shared" si="110"/>
        <v>366</v>
      </c>
      <c r="HSV21" s="146">
        <f t="shared" si="110"/>
        <v>366</v>
      </c>
      <c r="HSW21" s="146">
        <f t="shared" si="110"/>
        <v>366</v>
      </c>
      <c r="HSX21" s="146">
        <f t="shared" si="110"/>
        <v>366</v>
      </c>
      <c r="HSY21" s="146">
        <f t="shared" si="110"/>
        <v>366</v>
      </c>
      <c r="HSZ21" s="146">
        <f t="shared" si="110"/>
        <v>366</v>
      </c>
      <c r="HTA21" s="146">
        <f t="shared" si="110"/>
        <v>366</v>
      </c>
      <c r="HTB21" s="146">
        <f t="shared" si="110"/>
        <v>366</v>
      </c>
      <c r="HTC21" s="146">
        <f t="shared" si="110"/>
        <v>366</v>
      </c>
      <c r="HTD21" s="146">
        <f t="shared" si="110"/>
        <v>366</v>
      </c>
      <c r="HTE21" s="146">
        <f t="shared" si="110"/>
        <v>366</v>
      </c>
      <c r="HTF21" s="146">
        <f t="shared" si="110"/>
        <v>366</v>
      </c>
      <c r="HTG21" s="146">
        <f t="shared" si="110"/>
        <v>366</v>
      </c>
      <c r="HTH21" s="146">
        <f t="shared" si="110"/>
        <v>366</v>
      </c>
      <c r="HTI21" s="146">
        <f t="shared" si="110"/>
        <v>366</v>
      </c>
      <c r="HTJ21" s="146">
        <f t="shared" si="110"/>
        <v>366</v>
      </c>
      <c r="HTK21" s="146">
        <f t="shared" si="110"/>
        <v>366</v>
      </c>
      <c r="HTL21" s="146">
        <f t="shared" si="110"/>
        <v>366</v>
      </c>
      <c r="HTM21" s="146">
        <f t="shared" si="110"/>
        <v>366</v>
      </c>
      <c r="HTN21" s="146">
        <f t="shared" si="110"/>
        <v>366</v>
      </c>
      <c r="HTO21" s="146">
        <f t="shared" si="110"/>
        <v>366</v>
      </c>
      <c r="HTP21" s="146">
        <f t="shared" si="110"/>
        <v>366</v>
      </c>
      <c r="HTQ21" s="146">
        <f t="shared" si="110"/>
        <v>366</v>
      </c>
      <c r="HTR21" s="146">
        <f t="shared" si="110"/>
        <v>366</v>
      </c>
      <c r="HTS21" s="146">
        <f t="shared" si="110"/>
        <v>366</v>
      </c>
      <c r="HTT21" s="146">
        <f t="shared" si="110"/>
        <v>366</v>
      </c>
      <c r="HTU21" s="146">
        <f t="shared" si="110"/>
        <v>366</v>
      </c>
      <c r="HTV21" s="146">
        <f t="shared" si="110"/>
        <v>366</v>
      </c>
      <c r="HTW21" s="146">
        <f t="shared" si="110"/>
        <v>366</v>
      </c>
      <c r="HTX21" s="146">
        <f t="shared" si="110"/>
        <v>366</v>
      </c>
      <c r="HTY21" s="146">
        <f t="shared" si="110"/>
        <v>366</v>
      </c>
      <c r="HTZ21" s="146">
        <f t="shared" si="110"/>
        <v>366</v>
      </c>
      <c r="HUA21" s="146">
        <f t="shared" si="110"/>
        <v>366</v>
      </c>
      <c r="HUB21" s="146">
        <f t="shared" si="110"/>
        <v>366</v>
      </c>
      <c r="HUC21" s="146">
        <f t="shared" si="110"/>
        <v>366</v>
      </c>
      <c r="HUD21" s="146">
        <f t="shared" si="110"/>
        <v>366</v>
      </c>
      <c r="HUE21" s="146">
        <f t="shared" si="110"/>
        <v>366</v>
      </c>
      <c r="HUF21" s="146">
        <f t="shared" si="110"/>
        <v>366</v>
      </c>
      <c r="HUG21" s="146">
        <f t="shared" si="110"/>
        <v>366</v>
      </c>
      <c r="HUH21" s="146">
        <f t="shared" si="110"/>
        <v>366</v>
      </c>
      <c r="HUI21" s="146">
        <f t="shared" ref="HUI21:HWT21" si="111" xml:space="preserve"> DATE(YEAR(HUI20), MONTH(HUI20) + 12, DAY(1) - 1)</f>
        <v>366</v>
      </c>
      <c r="HUJ21" s="146">
        <f t="shared" si="111"/>
        <v>366</v>
      </c>
      <c r="HUK21" s="146">
        <f t="shared" si="111"/>
        <v>366</v>
      </c>
      <c r="HUL21" s="146">
        <f t="shared" si="111"/>
        <v>366</v>
      </c>
      <c r="HUM21" s="146">
        <f t="shared" si="111"/>
        <v>366</v>
      </c>
      <c r="HUN21" s="146">
        <f t="shared" si="111"/>
        <v>366</v>
      </c>
      <c r="HUO21" s="146">
        <f t="shared" si="111"/>
        <v>366</v>
      </c>
      <c r="HUP21" s="146">
        <f t="shared" si="111"/>
        <v>366</v>
      </c>
      <c r="HUQ21" s="146">
        <f t="shared" si="111"/>
        <v>366</v>
      </c>
      <c r="HUR21" s="146">
        <f t="shared" si="111"/>
        <v>366</v>
      </c>
      <c r="HUS21" s="146">
        <f t="shared" si="111"/>
        <v>366</v>
      </c>
      <c r="HUT21" s="146">
        <f t="shared" si="111"/>
        <v>366</v>
      </c>
      <c r="HUU21" s="146">
        <f t="shared" si="111"/>
        <v>366</v>
      </c>
      <c r="HUV21" s="146">
        <f t="shared" si="111"/>
        <v>366</v>
      </c>
      <c r="HUW21" s="146">
        <f t="shared" si="111"/>
        <v>366</v>
      </c>
      <c r="HUX21" s="146">
        <f t="shared" si="111"/>
        <v>366</v>
      </c>
      <c r="HUY21" s="146">
        <f t="shared" si="111"/>
        <v>366</v>
      </c>
      <c r="HUZ21" s="146">
        <f t="shared" si="111"/>
        <v>366</v>
      </c>
      <c r="HVA21" s="146">
        <f t="shared" si="111"/>
        <v>366</v>
      </c>
      <c r="HVB21" s="146">
        <f t="shared" si="111"/>
        <v>366</v>
      </c>
      <c r="HVC21" s="146">
        <f t="shared" si="111"/>
        <v>366</v>
      </c>
      <c r="HVD21" s="146">
        <f t="shared" si="111"/>
        <v>366</v>
      </c>
      <c r="HVE21" s="146">
        <f t="shared" si="111"/>
        <v>366</v>
      </c>
      <c r="HVF21" s="146">
        <f t="shared" si="111"/>
        <v>366</v>
      </c>
      <c r="HVG21" s="146">
        <f t="shared" si="111"/>
        <v>366</v>
      </c>
      <c r="HVH21" s="146">
        <f t="shared" si="111"/>
        <v>366</v>
      </c>
      <c r="HVI21" s="146">
        <f t="shared" si="111"/>
        <v>366</v>
      </c>
      <c r="HVJ21" s="146">
        <f t="shared" si="111"/>
        <v>366</v>
      </c>
      <c r="HVK21" s="146">
        <f t="shared" si="111"/>
        <v>366</v>
      </c>
      <c r="HVL21" s="146">
        <f t="shared" si="111"/>
        <v>366</v>
      </c>
      <c r="HVM21" s="146">
        <f t="shared" si="111"/>
        <v>366</v>
      </c>
      <c r="HVN21" s="146">
        <f t="shared" si="111"/>
        <v>366</v>
      </c>
      <c r="HVO21" s="146">
        <f t="shared" si="111"/>
        <v>366</v>
      </c>
      <c r="HVP21" s="146">
        <f t="shared" si="111"/>
        <v>366</v>
      </c>
      <c r="HVQ21" s="146">
        <f t="shared" si="111"/>
        <v>366</v>
      </c>
      <c r="HVR21" s="146">
        <f t="shared" si="111"/>
        <v>366</v>
      </c>
      <c r="HVS21" s="146">
        <f t="shared" si="111"/>
        <v>366</v>
      </c>
      <c r="HVT21" s="146">
        <f t="shared" si="111"/>
        <v>366</v>
      </c>
      <c r="HVU21" s="146">
        <f t="shared" si="111"/>
        <v>366</v>
      </c>
      <c r="HVV21" s="146">
        <f t="shared" si="111"/>
        <v>366</v>
      </c>
      <c r="HVW21" s="146">
        <f t="shared" si="111"/>
        <v>366</v>
      </c>
      <c r="HVX21" s="146">
        <f t="shared" si="111"/>
        <v>366</v>
      </c>
      <c r="HVY21" s="146">
        <f t="shared" si="111"/>
        <v>366</v>
      </c>
      <c r="HVZ21" s="146">
        <f t="shared" si="111"/>
        <v>366</v>
      </c>
      <c r="HWA21" s="146">
        <f t="shared" si="111"/>
        <v>366</v>
      </c>
      <c r="HWB21" s="146">
        <f t="shared" si="111"/>
        <v>366</v>
      </c>
      <c r="HWC21" s="146">
        <f t="shared" si="111"/>
        <v>366</v>
      </c>
      <c r="HWD21" s="146">
        <f t="shared" si="111"/>
        <v>366</v>
      </c>
      <c r="HWE21" s="146">
        <f t="shared" si="111"/>
        <v>366</v>
      </c>
      <c r="HWF21" s="146">
        <f t="shared" si="111"/>
        <v>366</v>
      </c>
      <c r="HWG21" s="146">
        <f t="shared" si="111"/>
        <v>366</v>
      </c>
      <c r="HWH21" s="146">
        <f t="shared" si="111"/>
        <v>366</v>
      </c>
      <c r="HWI21" s="146">
        <f t="shared" si="111"/>
        <v>366</v>
      </c>
      <c r="HWJ21" s="146">
        <f t="shared" si="111"/>
        <v>366</v>
      </c>
      <c r="HWK21" s="146">
        <f t="shared" si="111"/>
        <v>366</v>
      </c>
      <c r="HWL21" s="146">
        <f t="shared" si="111"/>
        <v>366</v>
      </c>
      <c r="HWM21" s="146">
        <f t="shared" si="111"/>
        <v>366</v>
      </c>
      <c r="HWN21" s="146">
        <f t="shared" si="111"/>
        <v>366</v>
      </c>
      <c r="HWO21" s="146">
        <f t="shared" si="111"/>
        <v>366</v>
      </c>
      <c r="HWP21" s="146">
        <f t="shared" si="111"/>
        <v>366</v>
      </c>
      <c r="HWQ21" s="146">
        <f t="shared" si="111"/>
        <v>366</v>
      </c>
      <c r="HWR21" s="146">
        <f t="shared" si="111"/>
        <v>366</v>
      </c>
      <c r="HWS21" s="146">
        <f t="shared" si="111"/>
        <v>366</v>
      </c>
      <c r="HWT21" s="146">
        <f t="shared" si="111"/>
        <v>366</v>
      </c>
      <c r="HWU21" s="146">
        <f t="shared" ref="HWU21:HZF21" si="112" xml:space="preserve"> DATE(YEAR(HWU20), MONTH(HWU20) + 12, DAY(1) - 1)</f>
        <v>366</v>
      </c>
      <c r="HWV21" s="146">
        <f t="shared" si="112"/>
        <v>366</v>
      </c>
      <c r="HWW21" s="146">
        <f t="shared" si="112"/>
        <v>366</v>
      </c>
      <c r="HWX21" s="146">
        <f t="shared" si="112"/>
        <v>366</v>
      </c>
      <c r="HWY21" s="146">
        <f t="shared" si="112"/>
        <v>366</v>
      </c>
      <c r="HWZ21" s="146">
        <f t="shared" si="112"/>
        <v>366</v>
      </c>
      <c r="HXA21" s="146">
        <f t="shared" si="112"/>
        <v>366</v>
      </c>
      <c r="HXB21" s="146">
        <f t="shared" si="112"/>
        <v>366</v>
      </c>
      <c r="HXC21" s="146">
        <f t="shared" si="112"/>
        <v>366</v>
      </c>
      <c r="HXD21" s="146">
        <f t="shared" si="112"/>
        <v>366</v>
      </c>
      <c r="HXE21" s="146">
        <f t="shared" si="112"/>
        <v>366</v>
      </c>
      <c r="HXF21" s="146">
        <f t="shared" si="112"/>
        <v>366</v>
      </c>
      <c r="HXG21" s="146">
        <f t="shared" si="112"/>
        <v>366</v>
      </c>
      <c r="HXH21" s="146">
        <f t="shared" si="112"/>
        <v>366</v>
      </c>
      <c r="HXI21" s="146">
        <f t="shared" si="112"/>
        <v>366</v>
      </c>
      <c r="HXJ21" s="146">
        <f t="shared" si="112"/>
        <v>366</v>
      </c>
      <c r="HXK21" s="146">
        <f t="shared" si="112"/>
        <v>366</v>
      </c>
      <c r="HXL21" s="146">
        <f t="shared" si="112"/>
        <v>366</v>
      </c>
      <c r="HXM21" s="146">
        <f t="shared" si="112"/>
        <v>366</v>
      </c>
      <c r="HXN21" s="146">
        <f t="shared" si="112"/>
        <v>366</v>
      </c>
      <c r="HXO21" s="146">
        <f t="shared" si="112"/>
        <v>366</v>
      </c>
      <c r="HXP21" s="146">
        <f t="shared" si="112"/>
        <v>366</v>
      </c>
      <c r="HXQ21" s="146">
        <f t="shared" si="112"/>
        <v>366</v>
      </c>
      <c r="HXR21" s="146">
        <f t="shared" si="112"/>
        <v>366</v>
      </c>
      <c r="HXS21" s="146">
        <f t="shared" si="112"/>
        <v>366</v>
      </c>
      <c r="HXT21" s="146">
        <f t="shared" si="112"/>
        <v>366</v>
      </c>
      <c r="HXU21" s="146">
        <f t="shared" si="112"/>
        <v>366</v>
      </c>
      <c r="HXV21" s="146">
        <f t="shared" si="112"/>
        <v>366</v>
      </c>
      <c r="HXW21" s="146">
        <f t="shared" si="112"/>
        <v>366</v>
      </c>
      <c r="HXX21" s="146">
        <f t="shared" si="112"/>
        <v>366</v>
      </c>
      <c r="HXY21" s="146">
        <f t="shared" si="112"/>
        <v>366</v>
      </c>
      <c r="HXZ21" s="146">
        <f t="shared" si="112"/>
        <v>366</v>
      </c>
      <c r="HYA21" s="146">
        <f t="shared" si="112"/>
        <v>366</v>
      </c>
      <c r="HYB21" s="146">
        <f t="shared" si="112"/>
        <v>366</v>
      </c>
      <c r="HYC21" s="146">
        <f t="shared" si="112"/>
        <v>366</v>
      </c>
      <c r="HYD21" s="146">
        <f t="shared" si="112"/>
        <v>366</v>
      </c>
      <c r="HYE21" s="146">
        <f t="shared" si="112"/>
        <v>366</v>
      </c>
      <c r="HYF21" s="146">
        <f t="shared" si="112"/>
        <v>366</v>
      </c>
      <c r="HYG21" s="146">
        <f t="shared" si="112"/>
        <v>366</v>
      </c>
      <c r="HYH21" s="146">
        <f t="shared" si="112"/>
        <v>366</v>
      </c>
      <c r="HYI21" s="146">
        <f t="shared" si="112"/>
        <v>366</v>
      </c>
      <c r="HYJ21" s="146">
        <f t="shared" si="112"/>
        <v>366</v>
      </c>
      <c r="HYK21" s="146">
        <f t="shared" si="112"/>
        <v>366</v>
      </c>
      <c r="HYL21" s="146">
        <f t="shared" si="112"/>
        <v>366</v>
      </c>
      <c r="HYM21" s="146">
        <f t="shared" si="112"/>
        <v>366</v>
      </c>
      <c r="HYN21" s="146">
        <f t="shared" si="112"/>
        <v>366</v>
      </c>
      <c r="HYO21" s="146">
        <f t="shared" si="112"/>
        <v>366</v>
      </c>
      <c r="HYP21" s="146">
        <f t="shared" si="112"/>
        <v>366</v>
      </c>
      <c r="HYQ21" s="146">
        <f t="shared" si="112"/>
        <v>366</v>
      </c>
      <c r="HYR21" s="146">
        <f t="shared" si="112"/>
        <v>366</v>
      </c>
      <c r="HYS21" s="146">
        <f t="shared" si="112"/>
        <v>366</v>
      </c>
      <c r="HYT21" s="146">
        <f t="shared" si="112"/>
        <v>366</v>
      </c>
      <c r="HYU21" s="146">
        <f t="shared" si="112"/>
        <v>366</v>
      </c>
      <c r="HYV21" s="146">
        <f t="shared" si="112"/>
        <v>366</v>
      </c>
      <c r="HYW21" s="146">
        <f t="shared" si="112"/>
        <v>366</v>
      </c>
      <c r="HYX21" s="146">
        <f t="shared" si="112"/>
        <v>366</v>
      </c>
      <c r="HYY21" s="146">
        <f t="shared" si="112"/>
        <v>366</v>
      </c>
      <c r="HYZ21" s="146">
        <f t="shared" si="112"/>
        <v>366</v>
      </c>
      <c r="HZA21" s="146">
        <f t="shared" si="112"/>
        <v>366</v>
      </c>
      <c r="HZB21" s="146">
        <f t="shared" si="112"/>
        <v>366</v>
      </c>
      <c r="HZC21" s="146">
        <f t="shared" si="112"/>
        <v>366</v>
      </c>
      <c r="HZD21" s="146">
        <f t="shared" si="112"/>
        <v>366</v>
      </c>
      <c r="HZE21" s="146">
        <f t="shared" si="112"/>
        <v>366</v>
      </c>
      <c r="HZF21" s="146">
        <f t="shared" si="112"/>
        <v>366</v>
      </c>
      <c r="HZG21" s="146">
        <f t="shared" ref="HZG21:IBR21" si="113" xml:space="preserve"> DATE(YEAR(HZG20), MONTH(HZG20) + 12, DAY(1) - 1)</f>
        <v>366</v>
      </c>
      <c r="HZH21" s="146">
        <f t="shared" si="113"/>
        <v>366</v>
      </c>
      <c r="HZI21" s="146">
        <f t="shared" si="113"/>
        <v>366</v>
      </c>
      <c r="HZJ21" s="146">
        <f t="shared" si="113"/>
        <v>366</v>
      </c>
      <c r="HZK21" s="146">
        <f t="shared" si="113"/>
        <v>366</v>
      </c>
      <c r="HZL21" s="146">
        <f t="shared" si="113"/>
        <v>366</v>
      </c>
      <c r="HZM21" s="146">
        <f t="shared" si="113"/>
        <v>366</v>
      </c>
      <c r="HZN21" s="146">
        <f t="shared" si="113"/>
        <v>366</v>
      </c>
      <c r="HZO21" s="146">
        <f t="shared" si="113"/>
        <v>366</v>
      </c>
      <c r="HZP21" s="146">
        <f t="shared" si="113"/>
        <v>366</v>
      </c>
      <c r="HZQ21" s="146">
        <f t="shared" si="113"/>
        <v>366</v>
      </c>
      <c r="HZR21" s="146">
        <f t="shared" si="113"/>
        <v>366</v>
      </c>
      <c r="HZS21" s="146">
        <f t="shared" si="113"/>
        <v>366</v>
      </c>
      <c r="HZT21" s="146">
        <f t="shared" si="113"/>
        <v>366</v>
      </c>
      <c r="HZU21" s="146">
        <f t="shared" si="113"/>
        <v>366</v>
      </c>
      <c r="HZV21" s="146">
        <f t="shared" si="113"/>
        <v>366</v>
      </c>
      <c r="HZW21" s="146">
        <f t="shared" si="113"/>
        <v>366</v>
      </c>
      <c r="HZX21" s="146">
        <f t="shared" si="113"/>
        <v>366</v>
      </c>
      <c r="HZY21" s="146">
        <f t="shared" si="113"/>
        <v>366</v>
      </c>
      <c r="HZZ21" s="146">
        <f t="shared" si="113"/>
        <v>366</v>
      </c>
      <c r="IAA21" s="146">
        <f t="shared" si="113"/>
        <v>366</v>
      </c>
      <c r="IAB21" s="146">
        <f t="shared" si="113"/>
        <v>366</v>
      </c>
      <c r="IAC21" s="146">
        <f t="shared" si="113"/>
        <v>366</v>
      </c>
      <c r="IAD21" s="146">
        <f t="shared" si="113"/>
        <v>366</v>
      </c>
      <c r="IAE21" s="146">
        <f t="shared" si="113"/>
        <v>366</v>
      </c>
      <c r="IAF21" s="146">
        <f t="shared" si="113"/>
        <v>366</v>
      </c>
      <c r="IAG21" s="146">
        <f t="shared" si="113"/>
        <v>366</v>
      </c>
      <c r="IAH21" s="146">
        <f t="shared" si="113"/>
        <v>366</v>
      </c>
      <c r="IAI21" s="146">
        <f t="shared" si="113"/>
        <v>366</v>
      </c>
      <c r="IAJ21" s="146">
        <f t="shared" si="113"/>
        <v>366</v>
      </c>
      <c r="IAK21" s="146">
        <f t="shared" si="113"/>
        <v>366</v>
      </c>
      <c r="IAL21" s="146">
        <f t="shared" si="113"/>
        <v>366</v>
      </c>
      <c r="IAM21" s="146">
        <f t="shared" si="113"/>
        <v>366</v>
      </c>
      <c r="IAN21" s="146">
        <f t="shared" si="113"/>
        <v>366</v>
      </c>
      <c r="IAO21" s="146">
        <f t="shared" si="113"/>
        <v>366</v>
      </c>
      <c r="IAP21" s="146">
        <f t="shared" si="113"/>
        <v>366</v>
      </c>
      <c r="IAQ21" s="146">
        <f t="shared" si="113"/>
        <v>366</v>
      </c>
      <c r="IAR21" s="146">
        <f t="shared" si="113"/>
        <v>366</v>
      </c>
      <c r="IAS21" s="146">
        <f t="shared" si="113"/>
        <v>366</v>
      </c>
      <c r="IAT21" s="146">
        <f t="shared" si="113"/>
        <v>366</v>
      </c>
      <c r="IAU21" s="146">
        <f t="shared" si="113"/>
        <v>366</v>
      </c>
      <c r="IAV21" s="146">
        <f t="shared" si="113"/>
        <v>366</v>
      </c>
      <c r="IAW21" s="146">
        <f t="shared" si="113"/>
        <v>366</v>
      </c>
      <c r="IAX21" s="146">
        <f t="shared" si="113"/>
        <v>366</v>
      </c>
      <c r="IAY21" s="146">
        <f t="shared" si="113"/>
        <v>366</v>
      </c>
      <c r="IAZ21" s="146">
        <f t="shared" si="113"/>
        <v>366</v>
      </c>
      <c r="IBA21" s="146">
        <f t="shared" si="113"/>
        <v>366</v>
      </c>
      <c r="IBB21" s="146">
        <f t="shared" si="113"/>
        <v>366</v>
      </c>
      <c r="IBC21" s="146">
        <f t="shared" si="113"/>
        <v>366</v>
      </c>
      <c r="IBD21" s="146">
        <f t="shared" si="113"/>
        <v>366</v>
      </c>
      <c r="IBE21" s="146">
        <f t="shared" si="113"/>
        <v>366</v>
      </c>
      <c r="IBF21" s="146">
        <f t="shared" si="113"/>
        <v>366</v>
      </c>
      <c r="IBG21" s="146">
        <f t="shared" si="113"/>
        <v>366</v>
      </c>
      <c r="IBH21" s="146">
        <f t="shared" si="113"/>
        <v>366</v>
      </c>
      <c r="IBI21" s="146">
        <f t="shared" si="113"/>
        <v>366</v>
      </c>
      <c r="IBJ21" s="146">
        <f t="shared" si="113"/>
        <v>366</v>
      </c>
      <c r="IBK21" s="146">
        <f t="shared" si="113"/>
        <v>366</v>
      </c>
      <c r="IBL21" s="146">
        <f t="shared" si="113"/>
        <v>366</v>
      </c>
      <c r="IBM21" s="146">
        <f t="shared" si="113"/>
        <v>366</v>
      </c>
      <c r="IBN21" s="146">
        <f t="shared" si="113"/>
        <v>366</v>
      </c>
      <c r="IBO21" s="146">
        <f t="shared" si="113"/>
        <v>366</v>
      </c>
      <c r="IBP21" s="146">
        <f t="shared" si="113"/>
        <v>366</v>
      </c>
      <c r="IBQ21" s="146">
        <f t="shared" si="113"/>
        <v>366</v>
      </c>
      <c r="IBR21" s="146">
        <f t="shared" si="113"/>
        <v>366</v>
      </c>
      <c r="IBS21" s="146">
        <f t="shared" ref="IBS21:IED21" si="114" xml:space="preserve"> DATE(YEAR(IBS20), MONTH(IBS20) + 12, DAY(1) - 1)</f>
        <v>366</v>
      </c>
      <c r="IBT21" s="146">
        <f t="shared" si="114"/>
        <v>366</v>
      </c>
      <c r="IBU21" s="146">
        <f t="shared" si="114"/>
        <v>366</v>
      </c>
      <c r="IBV21" s="146">
        <f t="shared" si="114"/>
        <v>366</v>
      </c>
      <c r="IBW21" s="146">
        <f t="shared" si="114"/>
        <v>366</v>
      </c>
      <c r="IBX21" s="146">
        <f t="shared" si="114"/>
        <v>366</v>
      </c>
      <c r="IBY21" s="146">
        <f t="shared" si="114"/>
        <v>366</v>
      </c>
      <c r="IBZ21" s="146">
        <f t="shared" si="114"/>
        <v>366</v>
      </c>
      <c r="ICA21" s="146">
        <f t="shared" si="114"/>
        <v>366</v>
      </c>
      <c r="ICB21" s="146">
        <f t="shared" si="114"/>
        <v>366</v>
      </c>
      <c r="ICC21" s="146">
        <f t="shared" si="114"/>
        <v>366</v>
      </c>
      <c r="ICD21" s="146">
        <f t="shared" si="114"/>
        <v>366</v>
      </c>
      <c r="ICE21" s="146">
        <f t="shared" si="114"/>
        <v>366</v>
      </c>
      <c r="ICF21" s="146">
        <f t="shared" si="114"/>
        <v>366</v>
      </c>
      <c r="ICG21" s="146">
        <f t="shared" si="114"/>
        <v>366</v>
      </c>
      <c r="ICH21" s="146">
        <f t="shared" si="114"/>
        <v>366</v>
      </c>
      <c r="ICI21" s="146">
        <f t="shared" si="114"/>
        <v>366</v>
      </c>
      <c r="ICJ21" s="146">
        <f t="shared" si="114"/>
        <v>366</v>
      </c>
      <c r="ICK21" s="146">
        <f t="shared" si="114"/>
        <v>366</v>
      </c>
      <c r="ICL21" s="146">
        <f t="shared" si="114"/>
        <v>366</v>
      </c>
      <c r="ICM21" s="146">
        <f t="shared" si="114"/>
        <v>366</v>
      </c>
      <c r="ICN21" s="146">
        <f t="shared" si="114"/>
        <v>366</v>
      </c>
      <c r="ICO21" s="146">
        <f t="shared" si="114"/>
        <v>366</v>
      </c>
      <c r="ICP21" s="146">
        <f t="shared" si="114"/>
        <v>366</v>
      </c>
      <c r="ICQ21" s="146">
        <f t="shared" si="114"/>
        <v>366</v>
      </c>
      <c r="ICR21" s="146">
        <f t="shared" si="114"/>
        <v>366</v>
      </c>
      <c r="ICS21" s="146">
        <f t="shared" si="114"/>
        <v>366</v>
      </c>
      <c r="ICT21" s="146">
        <f t="shared" si="114"/>
        <v>366</v>
      </c>
      <c r="ICU21" s="146">
        <f t="shared" si="114"/>
        <v>366</v>
      </c>
      <c r="ICV21" s="146">
        <f t="shared" si="114"/>
        <v>366</v>
      </c>
      <c r="ICW21" s="146">
        <f t="shared" si="114"/>
        <v>366</v>
      </c>
      <c r="ICX21" s="146">
        <f t="shared" si="114"/>
        <v>366</v>
      </c>
      <c r="ICY21" s="146">
        <f t="shared" si="114"/>
        <v>366</v>
      </c>
      <c r="ICZ21" s="146">
        <f t="shared" si="114"/>
        <v>366</v>
      </c>
      <c r="IDA21" s="146">
        <f t="shared" si="114"/>
        <v>366</v>
      </c>
      <c r="IDB21" s="146">
        <f t="shared" si="114"/>
        <v>366</v>
      </c>
      <c r="IDC21" s="146">
        <f t="shared" si="114"/>
        <v>366</v>
      </c>
      <c r="IDD21" s="146">
        <f t="shared" si="114"/>
        <v>366</v>
      </c>
      <c r="IDE21" s="146">
        <f t="shared" si="114"/>
        <v>366</v>
      </c>
      <c r="IDF21" s="146">
        <f t="shared" si="114"/>
        <v>366</v>
      </c>
      <c r="IDG21" s="146">
        <f t="shared" si="114"/>
        <v>366</v>
      </c>
      <c r="IDH21" s="146">
        <f t="shared" si="114"/>
        <v>366</v>
      </c>
      <c r="IDI21" s="146">
        <f t="shared" si="114"/>
        <v>366</v>
      </c>
      <c r="IDJ21" s="146">
        <f t="shared" si="114"/>
        <v>366</v>
      </c>
      <c r="IDK21" s="146">
        <f t="shared" si="114"/>
        <v>366</v>
      </c>
      <c r="IDL21" s="146">
        <f t="shared" si="114"/>
        <v>366</v>
      </c>
      <c r="IDM21" s="146">
        <f t="shared" si="114"/>
        <v>366</v>
      </c>
      <c r="IDN21" s="146">
        <f t="shared" si="114"/>
        <v>366</v>
      </c>
      <c r="IDO21" s="146">
        <f t="shared" si="114"/>
        <v>366</v>
      </c>
      <c r="IDP21" s="146">
        <f t="shared" si="114"/>
        <v>366</v>
      </c>
      <c r="IDQ21" s="146">
        <f t="shared" si="114"/>
        <v>366</v>
      </c>
      <c r="IDR21" s="146">
        <f t="shared" si="114"/>
        <v>366</v>
      </c>
      <c r="IDS21" s="146">
        <f t="shared" si="114"/>
        <v>366</v>
      </c>
      <c r="IDT21" s="146">
        <f t="shared" si="114"/>
        <v>366</v>
      </c>
      <c r="IDU21" s="146">
        <f t="shared" si="114"/>
        <v>366</v>
      </c>
      <c r="IDV21" s="146">
        <f t="shared" si="114"/>
        <v>366</v>
      </c>
      <c r="IDW21" s="146">
        <f t="shared" si="114"/>
        <v>366</v>
      </c>
      <c r="IDX21" s="146">
        <f t="shared" si="114"/>
        <v>366</v>
      </c>
      <c r="IDY21" s="146">
        <f t="shared" si="114"/>
        <v>366</v>
      </c>
      <c r="IDZ21" s="146">
        <f t="shared" si="114"/>
        <v>366</v>
      </c>
      <c r="IEA21" s="146">
        <f t="shared" si="114"/>
        <v>366</v>
      </c>
      <c r="IEB21" s="146">
        <f t="shared" si="114"/>
        <v>366</v>
      </c>
      <c r="IEC21" s="146">
        <f t="shared" si="114"/>
        <v>366</v>
      </c>
      <c r="IED21" s="146">
        <f t="shared" si="114"/>
        <v>366</v>
      </c>
      <c r="IEE21" s="146">
        <f t="shared" ref="IEE21:IGP21" si="115" xml:space="preserve"> DATE(YEAR(IEE20), MONTH(IEE20) + 12, DAY(1) - 1)</f>
        <v>366</v>
      </c>
      <c r="IEF21" s="146">
        <f t="shared" si="115"/>
        <v>366</v>
      </c>
      <c r="IEG21" s="146">
        <f t="shared" si="115"/>
        <v>366</v>
      </c>
      <c r="IEH21" s="146">
        <f t="shared" si="115"/>
        <v>366</v>
      </c>
      <c r="IEI21" s="146">
        <f t="shared" si="115"/>
        <v>366</v>
      </c>
      <c r="IEJ21" s="146">
        <f t="shared" si="115"/>
        <v>366</v>
      </c>
      <c r="IEK21" s="146">
        <f t="shared" si="115"/>
        <v>366</v>
      </c>
      <c r="IEL21" s="146">
        <f t="shared" si="115"/>
        <v>366</v>
      </c>
      <c r="IEM21" s="146">
        <f t="shared" si="115"/>
        <v>366</v>
      </c>
      <c r="IEN21" s="146">
        <f t="shared" si="115"/>
        <v>366</v>
      </c>
      <c r="IEO21" s="146">
        <f t="shared" si="115"/>
        <v>366</v>
      </c>
      <c r="IEP21" s="146">
        <f t="shared" si="115"/>
        <v>366</v>
      </c>
      <c r="IEQ21" s="146">
        <f t="shared" si="115"/>
        <v>366</v>
      </c>
      <c r="IER21" s="146">
        <f t="shared" si="115"/>
        <v>366</v>
      </c>
      <c r="IES21" s="146">
        <f t="shared" si="115"/>
        <v>366</v>
      </c>
      <c r="IET21" s="146">
        <f t="shared" si="115"/>
        <v>366</v>
      </c>
      <c r="IEU21" s="146">
        <f t="shared" si="115"/>
        <v>366</v>
      </c>
      <c r="IEV21" s="146">
        <f t="shared" si="115"/>
        <v>366</v>
      </c>
      <c r="IEW21" s="146">
        <f t="shared" si="115"/>
        <v>366</v>
      </c>
      <c r="IEX21" s="146">
        <f t="shared" si="115"/>
        <v>366</v>
      </c>
      <c r="IEY21" s="146">
        <f t="shared" si="115"/>
        <v>366</v>
      </c>
      <c r="IEZ21" s="146">
        <f t="shared" si="115"/>
        <v>366</v>
      </c>
      <c r="IFA21" s="146">
        <f t="shared" si="115"/>
        <v>366</v>
      </c>
      <c r="IFB21" s="146">
        <f t="shared" si="115"/>
        <v>366</v>
      </c>
      <c r="IFC21" s="146">
        <f t="shared" si="115"/>
        <v>366</v>
      </c>
      <c r="IFD21" s="146">
        <f t="shared" si="115"/>
        <v>366</v>
      </c>
      <c r="IFE21" s="146">
        <f t="shared" si="115"/>
        <v>366</v>
      </c>
      <c r="IFF21" s="146">
        <f t="shared" si="115"/>
        <v>366</v>
      </c>
      <c r="IFG21" s="146">
        <f t="shared" si="115"/>
        <v>366</v>
      </c>
      <c r="IFH21" s="146">
        <f t="shared" si="115"/>
        <v>366</v>
      </c>
      <c r="IFI21" s="146">
        <f t="shared" si="115"/>
        <v>366</v>
      </c>
      <c r="IFJ21" s="146">
        <f t="shared" si="115"/>
        <v>366</v>
      </c>
      <c r="IFK21" s="146">
        <f t="shared" si="115"/>
        <v>366</v>
      </c>
      <c r="IFL21" s="146">
        <f t="shared" si="115"/>
        <v>366</v>
      </c>
      <c r="IFM21" s="146">
        <f t="shared" si="115"/>
        <v>366</v>
      </c>
      <c r="IFN21" s="146">
        <f t="shared" si="115"/>
        <v>366</v>
      </c>
      <c r="IFO21" s="146">
        <f t="shared" si="115"/>
        <v>366</v>
      </c>
      <c r="IFP21" s="146">
        <f t="shared" si="115"/>
        <v>366</v>
      </c>
      <c r="IFQ21" s="146">
        <f t="shared" si="115"/>
        <v>366</v>
      </c>
      <c r="IFR21" s="146">
        <f t="shared" si="115"/>
        <v>366</v>
      </c>
      <c r="IFS21" s="146">
        <f t="shared" si="115"/>
        <v>366</v>
      </c>
      <c r="IFT21" s="146">
        <f t="shared" si="115"/>
        <v>366</v>
      </c>
      <c r="IFU21" s="146">
        <f t="shared" si="115"/>
        <v>366</v>
      </c>
      <c r="IFV21" s="146">
        <f t="shared" si="115"/>
        <v>366</v>
      </c>
      <c r="IFW21" s="146">
        <f t="shared" si="115"/>
        <v>366</v>
      </c>
      <c r="IFX21" s="146">
        <f t="shared" si="115"/>
        <v>366</v>
      </c>
      <c r="IFY21" s="146">
        <f t="shared" si="115"/>
        <v>366</v>
      </c>
      <c r="IFZ21" s="146">
        <f t="shared" si="115"/>
        <v>366</v>
      </c>
      <c r="IGA21" s="146">
        <f t="shared" si="115"/>
        <v>366</v>
      </c>
      <c r="IGB21" s="146">
        <f t="shared" si="115"/>
        <v>366</v>
      </c>
      <c r="IGC21" s="146">
        <f t="shared" si="115"/>
        <v>366</v>
      </c>
      <c r="IGD21" s="146">
        <f t="shared" si="115"/>
        <v>366</v>
      </c>
      <c r="IGE21" s="146">
        <f t="shared" si="115"/>
        <v>366</v>
      </c>
      <c r="IGF21" s="146">
        <f t="shared" si="115"/>
        <v>366</v>
      </c>
      <c r="IGG21" s="146">
        <f t="shared" si="115"/>
        <v>366</v>
      </c>
      <c r="IGH21" s="146">
        <f t="shared" si="115"/>
        <v>366</v>
      </c>
      <c r="IGI21" s="146">
        <f t="shared" si="115"/>
        <v>366</v>
      </c>
      <c r="IGJ21" s="146">
        <f t="shared" si="115"/>
        <v>366</v>
      </c>
      <c r="IGK21" s="146">
        <f t="shared" si="115"/>
        <v>366</v>
      </c>
      <c r="IGL21" s="146">
        <f t="shared" si="115"/>
        <v>366</v>
      </c>
      <c r="IGM21" s="146">
        <f t="shared" si="115"/>
        <v>366</v>
      </c>
      <c r="IGN21" s="146">
        <f t="shared" si="115"/>
        <v>366</v>
      </c>
      <c r="IGO21" s="146">
        <f t="shared" si="115"/>
        <v>366</v>
      </c>
      <c r="IGP21" s="146">
        <f t="shared" si="115"/>
        <v>366</v>
      </c>
      <c r="IGQ21" s="146">
        <f t="shared" ref="IGQ21:IJB21" si="116" xml:space="preserve"> DATE(YEAR(IGQ20), MONTH(IGQ20) + 12, DAY(1) - 1)</f>
        <v>366</v>
      </c>
      <c r="IGR21" s="146">
        <f t="shared" si="116"/>
        <v>366</v>
      </c>
      <c r="IGS21" s="146">
        <f t="shared" si="116"/>
        <v>366</v>
      </c>
      <c r="IGT21" s="146">
        <f t="shared" si="116"/>
        <v>366</v>
      </c>
      <c r="IGU21" s="146">
        <f t="shared" si="116"/>
        <v>366</v>
      </c>
      <c r="IGV21" s="146">
        <f t="shared" si="116"/>
        <v>366</v>
      </c>
      <c r="IGW21" s="146">
        <f t="shared" si="116"/>
        <v>366</v>
      </c>
      <c r="IGX21" s="146">
        <f t="shared" si="116"/>
        <v>366</v>
      </c>
      <c r="IGY21" s="146">
        <f t="shared" si="116"/>
        <v>366</v>
      </c>
      <c r="IGZ21" s="146">
        <f t="shared" si="116"/>
        <v>366</v>
      </c>
      <c r="IHA21" s="146">
        <f t="shared" si="116"/>
        <v>366</v>
      </c>
      <c r="IHB21" s="146">
        <f t="shared" si="116"/>
        <v>366</v>
      </c>
      <c r="IHC21" s="146">
        <f t="shared" si="116"/>
        <v>366</v>
      </c>
      <c r="IHD21" s="146">
        <f t="shared" si="116"/>
        <v>366</v>
      </c>
      <c r="IHE21" s="146">
        <f t="shared" si="116"/>
        <v>366</v>
      </c>
      <c r="IHF21" s="146">
        <f t="shared" si="116"/>
        <v>366</v>
      </c>
      <c r="IHG21" s="146">
        <f t="shared" si="116"/>
        <v>366</v>
      </c>
      <c r="IHH21" s="146">
        <f t="shared" si="116"/>
        <v>366</v>
      </c>
      <c r="IHI21" s="146">
        <f t="shared" si="116"/>
        <v>366</v>
      </c>
      <c r="IHJ21" s="146">
        <f t="shared" si="116"/>
        <v>366</v>
      </c>
      <c r="IHK21" s="146">
        <f t="shared" si="116"/>
        <v>366</v>
      </c>
      <c r="IHL21" s="146">
        <f t="shared" si="116"/>
        <v>366</v>
      </c>
      <c r="IHM21" s="146">
        <f t="shared" si="116"/>
        <v>366</v>
      </c>
      <c r="IHN21" s="146">
        <f t="shared" si="116"/>
        <v>366</v>
      </c>
      <c r="IHO21" s="146">
        <f t="shared" si="116"/>
        <v>366</v>
      </c>
      <c r="IHP21" s="146">
        <f t="shared" si="116"/>
        <v>366</v>
      </c>
      <c r="IHQ21" s="146">
        <f t="shared" si="116"/>
        <v>366</v>
      </c>
      <c r="IHR21" s="146">
        <f t="shared" si="116"/>
        <v>366</v>
      </c>
      <c r="IHS21" s="146">
        <f t="shared" si="116"/>
        <v>366</v>
      </c>
      <c r="IHT21" s="146">
        <f t="shared" si="116"/>
        <v>366</v>
      </c>
      <c r="IHU21" s="146">
        <f t="shared" si="116"/>
        <v>366</v>
      </c>
      <c r="IHV21" s="146">
        <f t="shared" si="116"/>
        <v>366</v>
      </c>
      <c r="IHW21" s="146">
        <f t="shared" si="116"/>
        <v>366</v>
      </c>
      <c r="IHX21" s="146">
        <f t="shared" si="116"/>
        <v>366</v>
      </c>
      <c r="IHY21" s="146">
        <f t="shared" si="116"/>
        <v>366</v>
      </c>
      <c r="IHZ21" s="146">
        <f t="shared" si="116"/>
        <v>366</v>
      </c>
      <c r="IIA21" s="146">
        <f t="shared" si="116"/>
        <v>366</v>
      </c>
      <c r="IIB21" s="146">
        <f t="shared" si="116"/>
        <v>366</v>
      </c>
      <c r="IIC21" s="146">
        <f t="shared" si="116"/>
        <v>366</v>
      </c>
      <c r="IID21" s="146">
        <f t="shared" si="116"/>
        <v>366</v>
      </c>
      <c r="IIE21" s="146">
        <f t="shared" si="116"/>
        <v>366</v>
      </c>
      <c r="IIF21" s="146">
        <f t="shared" si="116"/>
        <v>366</v>
      </c>
      <c r="IIG21" s="146">
        <f t="shared" si="116"/>
        <v>366</v>
      </c>
      <c r="IIH21" s="146">
        <f t="shared" si="116"/>
        <v>366</v>
      </c>
      <c r="III21" s="146">
        <f t="shared" si="116"/>
        <v>366</v>
      </c>
      <c r="IIJ21" s="146">
        <f t="shared" si="116"/>
        <v>366</v>
      </c>
      <c r="IIK21" s="146">
        <f t="shared" si="116"/>
        <v>366</v>
      </c>
      <c r="IIL21" s="146">
        <f t="shared" si="116"/>
        <v>366</v>
      </c>
      <c r="IIM21" s="146">
        <f t="shared" si="116"/>
        <v>366</v>
      </c>
      <c r="IIN21" s="146">
        <f t="shared" si="116"/>
        <v>366</v>
      </c>
      <c r="IIO21" s="146">
        <f t="shared" si="116"/>
        <v>366</v>
      </c>
      <c r="IIP21" s="146">
        <f t="shared" si="116"/>
        <v>366</v>
      </c>
      <c r="IIQ21" s="146">
        <f t="shared" si="116"/>
        <v>366</v>
      </c>
      <c r="IIR21" s="146">
        <f t="shared" si="116"/>
        <v>366</v>
      </c>
      <c r="IIS21" s="146">
        <f t="shared" si="116"/>
        <v>366</v>
      </c>
      <c r="IIT21" s="146">
        <f t="shared" si="116"/>
        <v>366</v>
      </c>
      <c r="IIU21" s="146">
        <f t="shared" si="116"/>
        <v>366</v>
      </c>
      <c r="IIV21" s="146">
        <f t="shared" si="116"/>
        <v>366</v>
      </c>
      <c r="IIW21" s="146">
        <f t="shared" si="116"/>
        <v>366</v>
      </c>
      <c r="IIX21" s="146">
        <f t="shared" si="116"/>
        <v>366</v>
      </c>
      <c r="IIY21" s="146">
        <f t="shared" si="116"/>
        <v>366</v>
      </c>
      <c r="IIZ21" s="146">
        <f t="shared" si="116"/>
        <v>366</v>
      </c>
      <c r="IJA21" s="146">
        <f t="shared" si="116"/>
        <v>366</v>
      </c>
      <c r="IJB21" s="146">
        <f t="shared" si="116"/>
        <v>366</v>
      </c>
      <c r="IJC21" s="146">
        <f t="shared" ref="IJC21:ILN21" si="117" xml:space="preserve"> DATE(YEAR(IJC20), MONTH(IJC20) + 12, DAY(1) - 1)</f>
        <v>366</v>
      </c>
      <c r="IJD21" s="146">
        <f t="shared" si="117"/>
        <v>366</v>
      </c>
      <c r="IJE21" s="146">
        <f t="shared" si="117"/>
        <v>366</v>
      </c>
      <c r="IJF21" s="146">
        <f t="shared" si="117"/>
        <v>366</v>
      </c>
      <c r="IJG21" s="146">
        <f t="shared" si="117"/>
        <v>366</v>
      </c>
      <c r="IJH21" s="146">
        <f t="shared" si="117"/>
        <v>366</v>
      </c>
      <c r="IJI21" s="146">
        <f t="shared" si="117"/>
        <v>366</v>
      </c>
      <c r="IJJ21" s="146">
        <f t="shared" si="117"/>
        <v>366</v>
      </c>
      <c r="IJK21" s="146">
        <f t="shared" si="117"/>
        <v>366</v>
      </c>
      <c r="IJL21" s="146">
        <f t="shared" si="117"/>
        <v>366</v>
      </c>
      <c r="IJM21" s="146">
        <f t="shared" si="117"/>
        <v>366</v>
      </c>
      <c r="IJN21" s="146">
        <f t="shared" si="117"/>
        <v>366</v>
      </c>
      <c r="IJO21" s="146">
        <f t="shared" si="117"/>
        <v>366</v>
      </c>
      <c r="IJP21" s="146">
        <f t="shared" si="117"/>
        <v>366</v>
      </c>
      <c r="IJQ21" s="146">
        <f t="shared" si="117"/>
        <v>366</v>
      </c>
      <c r="IJR21" s="146">
        <f t="shared" si="117"/>
        <v>366</v>
      </c>
      <c r="IJS21" s="146">
        <f t="shared" si="117"/>
        <v>366</v>
      </c>
      <c r="IJT21" s="146">
        <f t="shared" si="117"/>
        <v>366</v>
      </c>
      <c r="IJU21" s="146">
        <f t="shared" si="117"/>
        <v>366</v>
      </c>
      <c r="IJV21" s="146">
        <f t="shared" si="117"/>
        <v>366</v>
      </c>
      <c r="IJW21" s="146">
        <f t="shared" si="117"/>
        <v>366</v>
      </c>
      <c r="IJX21" s="146">
        <f t="shared" si="117"/>
        <v>366</v>
      </c>
      <c r="IJY21" s="146">
        <f t="shared" si="117"/>
        <v>366</v>
      </c>
      <c r="IJZ21" s="146">
        <f t="shared" si="117"/>
        <v>366</v>
      </c>
      <c r="IKA21" s="146">
        <f t="shared" si="117"/>
        <v>366</v>
      </c>
      <c r="IKB21" s="146">
        <f t="shared" si="117"/>
        <v>366</v>
      </c>
      <c r="IKC21" s="146">
        <f t="shared" si="117"/>
        <v>366</v>
      </c>
      <c r="IKD21" s="146">
        <f t="shared" si="117"/>
        <v>366</v>
      </c>
      <c r="IKE21" s="146">
        <f t="shared" si="117"/>
        <v>366</v>
      </c>
      <c r="IKF21" s="146">
        <f t="shared" si="117"/>
        <v>366</v>
      </c>
      <c r="IKG21" s="146">
        <f t="shared" si="117"/>
        <v>366</v>
      </c>
      <c r="IKH21" s="146">
        <f t="shared" si="117"/>
        <v>366</v>
      </c>
      <c r="IKI21" s="146">
        <f t="shared" si="117"/>
        <v>366</v>
      </c>
      <c r="IKJ21" s="146">
        <f t="shared" si="117"/>
        <v>366</v>
      </c>
      <c r="IKK21" s="146">
        <f t="shared" si="117"/>
        <v>366</v>
      </c>
      <c r="IKL21" s="146">
        <f t="shared" si="117"/>
        <v>366</v>
      </c>
      <c r="IKM21" s="146">
        <f t="shared" si="117"/>
        <v>366</v>
      </c>
      <c r="IKN21" s="146">
        <f t="shared" si="117"/>
        <v>366</v>
      </c>
      <c r="IKO21" s="146">
        <f t="shared" si="117"/>
        <v>366</v>
      </c>
      <c r="IKP21" s="146">
        <f t="shared" si="117"/>
        <v>366</v>
      </c>
      <c r="IKQ21" s="146">
        <f t="shared" si="117"/>
        <v>366</v>
      </c>
      <c r="IKR21" s="146">
        <f t="shared" si="117"/>
        <v>366</v>
      </c>
      <c r="IKS21" s="146">
        <f t="shared" si="117"/>
        <v>366</v>
      </c>
      <c r="IKT21" s="146">
        <f t="shared" si="117"/>
        <v>366</v>
      </c>
      <c r="IKU21" s="146">
        <f t="shared" si="117"/>
        <v>366</v>
      </c>
      <c r="IKV21" s="146">
        <f t="shared" si="117"/>
        <v>366</v>
      </c>
      <c r="IKW21" s="146">
        <f t="shared" si="117"/>
        <v>366</v>
      </c>
      <c r="IKX21" s="146">
        <f t="shared" si="117"/>
        <v>366</v>
      </c>
      <c r="IKY21" s="146">
        <f t="shared" si="117"/>
        <v>366</v>
      </c>
      <c r="IKZ21" s="146">
        <f t="shared" si="117"/>
        <v>366</v>
      </c>
      <c r="ILA21" s="146">
        <f t="shared" si="117"/>
        <v>366</v>
      </c>
      <c r="ILB21" s="146">
        <f t="shared" si="117"/>
        <v>366</v>
      </c>
      <c r="ILC21" s="146">
        <f t="shared" si="117"/>
        <v>366</v>
      </c>
      <c r="ILD21" s="146">
        <f t="shared" si="117"/>
        <v>366</v>
      </c>
      <c r="ILE21" s="146">
        <f t="shared" si="117"/>
        <v>366</v>
      </c>
      <c r="ILF21" s="146">
        <f t="shared" si="117"/>
        <v>366</v>
      </c>
      <c r="ILG21" s="146">
        <f t="shared" si="117"/>
        <v>366</v>
      </c>
      <c r="ILH21" s="146">
        <f t="shared" si="117"/>
        <v>366</v>
      </c>
      <c r="ILI21" s="146">
        <f t="shared" si="117"/>
        <v>366</v>
      </c>
      <c r="ILJ21" s="146">
        <f t="shared" si="117"/>
        <v>366</v>
      </c>
      <c r="ILK21" s="146">
        <f t="shared" si="117"/>
        <v>366</v>
      </c>
      <c r="ILL21" s="146">
        <f t="shared" si="117"/>
        <v>366</v>
      </c>
      <c r="ILM21" s="146">
        <f t="shared" si="117"/>
        <v>366</v>
      </c>
      <c r="ILN21" s="146">
        <f t="shared" si="117"/>
        <v>366</v>
      </c>
      <c r="ILO21" s="146">
        <f t="shared" ref="ILO21:INZ21" si="118" xml:space="preserve"> DATE(YEAR(ILO20), MONTH(ILO20) + 12, DAY(1) - 1)</f>
        <v>366</v>
      </c>
      <c r="ILP21" s="146">
        <f t="shared" si="118"/>
        <v>366</v>
      </c>
      <c r="ILQ21" s="146">
        <f t="shared" si="118"/>
        <v>366</v>
      </c>
      <c r="ILR21" s="146">
        <f t="shared" si="118"/>
        <v>366</v>
      </c>
      <c r="ILS21" s="146">
        <f t="shared" si="118"/>
        <v>366</v>
      </c>
      <c r="ILT21" s="146">
        <f t="shared" si="118"/>
        <v>366</v>
      </c>
      <c r="ILU21" s="146">
        <f t="shared" si="118"/>
        <v>366</v>
      </c>
      <c r="ILV21" s="146">
        <f t="shared" si="118"/>
        <v>366</v>
      </c>
      <c r="ILW21" s="146">
        <f t="shared" si="118"/>
        <v>366</v>
      </c>
      <c r="ILX21" s="146">
        <f t="shared" si="118"/>
        <v>366</v>
      </c>
      <c r="ILY21" s="146">
        <f t="shared" si="118"/>
        <v>366</v>
      </c>
      <c r="ILZ21" s="146">
        <f t="shared" si="118"/>
        <v>366</v>
      </c>
      <c r="IMA21" s="146">
        <f t="shared" si="118"/>
        <v>366</v>
      </c>
      <c r="IMB21" s="146">
        <f t="shared" si="118"/>
        <v>366</v>
      </c>
      <c r="IMC21" s="146">
        <f t="shared" si="118"/>
        <v>366</v>
      </c>
      <c r="IMD21" s="146">
        <f t="shared" si="118"/>
        <v>366</v>
      </c>
      <c r="IME21" s="146">
        <f t="shared" si="118"/>
        <v>366</v>
      </c>
      <c r="IMF21" s="146">
        <f t="shared" si="118"/>
        <v>366</v>
      </c>
      <c r="IMG21" s="146">
        <f t="shared" si="118"/>
        <v>366</v>
      </c>
      <c r="IMH21" s="146">
        <f t="shared" si="118"/>
        <v>366</v>
      </c>
      <c r="IMI21" s="146">
        <f t="shared" si="118"/>
        <v>366</v>
      </c>
      <c r="IMJ21" s="146">
        <f t="shared" si="118"/>
        <v>366</v>
      </c>
      <c r="IMK21" s="146">
        <f t="shared" si="118"/>
        <v>366</v>
      </c>
      <c r="IML21" s="146">
        <f t="shared" si="118"/>
        <v>366</v>
      </c>
      <c r="IMM21" s="146">
        <f t="shared" si="118"/>
        <v>366</v>
      </c>
      <c r="IMN21" s="146">
        <f t="shared" si="118"/>
        <v>366</v>
      </c>
      <c r="IMO21" s="146">
        <f t="shared" si="118"/>
        <v>366</v>
      </c>
      <c r="IMP21" s="146">
        <f t="shared" si="118"/>
        <v>366</v>
      </c>
      <c r="IMQ21" s="146">
        <f t="shared" si="118"/>
        <v>366</v>
      </c>
      <c r="IMR21" s="146">
        <f t="shared" si="118"/>
        <v>366</v>
      </c>
      <c r="IMS21" s="146">
        <f t="shared" si="118"/>
        <v>366</v>
      </c>
      <c r="IMT21" s="146">
        <f t="shared" si="118"/>
        <v>366</v>
      </c>
      <c r="IMU21" s="146">
        <f t="shared" si="118"/>
        <v>366</v>
      </c>
      <c r="IMV21" s="146">
        <f t="shared" si="118"/>
        <v>366</v>
      </c>
      <c r="IMW21" s="146">
        <f t="shared" si="118"/>
        <v>366</v>
      </c>
      <c r="IMX21" s="146">
        <f t="shared" si="118"/>
        <v>366</v>
      </c>
      <c r="IMY21" s="146">
        <f t="shared" si="118"/>
        <v>366</v>
      </c>
      <c r="IMZ21" s="146">
        <f t="shared" si="118"/>
        <v>366</v>
      </c>
      <c r="INA21" s="146">
        <f t="shared" si="118"/>
        <v>366</v>
      </c>
      <c r="INB21" s="146">
        <f t="shared" si="118"/>
        <v>366</v>
      </c>
      <c r="INC21" s="146">
        <f t="shared" si="118"/>
        <v>366</v>
      </c>
      <c r="IND21" s="146">
        <f t="shared" si="118"/>
        <v>366</v>
      </c>
      <c r="INE21" s="146">
        <f t="shared" si="118"/>
        <v>366</v>
      </c>
      <c r="INF21" s="146">
        <f t="shared" si="118"/>
        <v>366</v>
      </c>
      <c r="ING21" s="146">
        <f t="shared" si="118"/>
        <v>366</v>
      </c>
      <c r="INH21" s="146">
        <f t="shared" si="118"/>
        <v>366</v>
      </c>
      <c r="INI21" s="146">
        <f t="shared" si="118"/>
        <v>366</v>
      </c>
      <c r="INJ21" s="146">
        <f t="shared" si="118"/>
        <v>366</v>
      </c>
      <c r="INK21" s="146">
        <f t="shared" si="118"/>
        <v>366</v>
      </c>
      <c r="INL21" s="146">
        <f t="shared" si="118"/>
        <v>366</v>
      </c>
      <c r="INM21" s="146">
        <f t="shared" si="118"/>
        <v>366</v>
      </c>
      <c r="INN21" s="146">
        <f t="shared" si="118"/>
        <v>366</v>
      </c>
      <c r="INO21" s="146">
        <f t="shared" si="118"/>
        <v>366</v>
      </c>
      <c r="INP21" s="146">
        <f t="shared" si="118"/>
        <v>366</v>
      </c>
      <c r="INQ21" s="146">
        <f t="shared" si="118"/>
        <v>366</v>
      </c>
      <c r="INR21" s="146">
        <f t="shared" si="118"/>
        <v>366</v>
      </c>
      <c r="INS21" s="146">
        <f t="shared" si="118"/>
        <v>366</v>
      </c>
      <c r="INT21" s="146">
        <f t="shared" si="118"/>
        <v>366</v>
      </c>
      <c r="INU21" s="146">
        <f t="shared" si="118"/>
        <v>366</v>
      </c>
      <c r="INV21" s="146">
        <f t="shared" si="118"/>
        <v>366</v>
      </c>
      <c r="INW21" s="146">
        <f t="shared" si="118"/>
        <v>366</v>
      </c>
      <c r="INX21" s="146">
        <f t="shared" si="118"/>
        <v>366</v>
      </c>
      <c r="INY21" s="146">
        <f t="shared" si="118"/>
        <v>366</v>
      </c>
      <c r="INZ21" s="146">
        <f t="shared" si="118"/>
        <v>366</v>
      </c>
      <c r="IOA21" s="146">
        <f t="shared" ref="IOA21:IQL21" si="119" xml:space="preserve"> DATE(YEAR(IOA20), MONTH(IOA20) + 12, DAY(1) - 1)</f>
        <v>366</v>
      </c>
      <c r="IOB21" s="146">
        <f t="shared" si="119"/>
        <v>366</v>
      </c>
      <c r="IOC21" s="146">
        <f t="shared" si="119"/>
        <v>366</v>
      </c>
      <c r="IOD21" s="146">
        <f t="shared" si="119"/>
        <v>366</v>
      </c>
      <c r="IOE21" s="146">
        <f t="shared" si="119"/>
        <v>366</v>
      </c>
      <c r="IOF21" s="146">
        <f t="shared" si="119"/>
        <v>366</v>
      </c>
      <c r="IOG21" s="146">
        <f t="shared" si="119"/>
        <v>366</v>
      </c>
      <c r="IOH21" s="146">
        <f t="shared" si="119"/>
        <v>366</v>
      </c>
      <c r="IOI21" s="146">
        <f t="shared" si="119"/>
        <v>366</v>
      </c>
      <c r="IOJ21" s="146">
        <f t="shared" si="119"/>
        <v>366</v>
      </c>
      <c r="IOK21" s="146">
        <f t="shared" si="119"/>
        <v>366</v>
      </c>
      <c r="IOL21" s="146">
        <f t="shared" si="119"/>
        <v>366</v>
      </c>
      <c r="IOM21" s="146">
        <f t="shared" si="119"/>
        <v>366</v>
      </c>
      <c r="ION21" s="146">
        <f t="shared" si="119"/>
        <v>366</v>
      </c>
      <c r="IOO21" s="146">
        <f t="shared" si="119"/>
        <v>366</v>
      </c>
      <c r="IOP21" s="146">
        <f t="shared" si="119"/>
        <v>366</v>
      </c>
      <c r="IOQ21" s="146">
        <f t="shared" si="119"/>
        <v>366</v>
      </c>
      <c r="IOR21" s="146">
        <f t="shared" si="119"/>
        <v>366</v>
      </c>
      <c r="IOS21" s="146">
        <f t="shared" si="119"/>
        <v>366</v>
      </c>
      <c r="IOT21" s="146">
        <f t="shared" si="119"/>
        <v>366</v>
      </c>
      <c r="IOU21" s="146">
        <f t="shared" si="119"/>
        <v>366</v>
      </c>
      <c r="IOV21" s="146">
        <f t="shared" si="119"/>
        <v>366</v>
      </c>
      <c r="IOW21" s="146">
        <f t="shared" si="119"/>
        <v>366</v>
      </c>
      <c r="IOX21" s="146">
        <f t="shared" si="119"/>
        <v>366</v>
      </c>
      <c r="IOY21" s="146">
        <f t="shared" si="119"/>
        <v>366</v>
      </c>
      <c r="IOZ21" s="146">
        <f t="shared" si="119"/>
        <v>366</v>
      </c>
      <c r="IPA21" s="146">
        <f t="shared" si="119"/>
        <v>366</v>
      </c>
      <c r="IPB21" s="146">
        <f t="shared" si="119"/>
        <v>366</v>
      </c>
      <c r="IPC21" s="146">
        <f t="shared" si="119"/>
        <v>366</v>
      </c>
      <c r="IPD21" s="146">
        <f t="shared" si="119"/>
        <v>366</v>
      </c>
      <c r="IPE21" s="146">
        <f t="shared" si="119"/>
        <v>366</v>
      </c>
      <c r="IPF21" s="146">
        <f t="shared" si="119"/>
        <v>366</v>
      </c>
      <c r="IPG21" s="146">
        <f t="shared" si="119"/>
        <v>366</v>
      </c>
      <c r="IPH21" s="146">
        <f t="shared" si="119"/>
        <v>366</v>
      </c>
      <c r="IPI21" s="146">
        <f t="shared" si="119"/>
        <v>366</v>
      </c>
      <c r="IPJ21" s="146">
        <f t="shared" si="119"/>
        <v>366</v>
      </c>
      <c r="IPK21" s="146">
        <f t="shared" si="119"/>
        <v>366</v>
      </c>
      <c r="IPL21" s="146">
        <f t="shared" si="119"/>
        <v>366</v>
      </c>
      <c r="IPM21" s="146">
        <f t="shared" si="119"/>
        <v>366</v>
      </c>
      <c r="IPN21" s="146">
        <f t="shared" si="119"/>
        <v>366</v>
      </c>
      <c r="IPO21" s="146">
        <f t="shared" si="119"/>
        <v>366</v>
      </c>
      <c r="IPP21" s="146">
        <f t="shared" si="119"/>
        <v>366</v>
      </c>
      <c r="IPQ21" s="146">
        <f t="shared" si="119"/>
        <v>366</v>
      </c>
      <c r="IPR21" s="146">
        <f t="shared" si="119"/>
        <v>366</v>
      </c>
      <c r="IPS21" s="146">
        <f t="shared" si="119"/>
        <v>366</v>
      </c>
      <c r="IPT21" s="146">
        <f t="shared" si="119"/>
        <v>366</v>
      </c>
      <c r="IPU21" s="146">
        <f t="shared" si="119"/>
        <v>366</v>
      </c>
      <c r="IPV21" s="146">
        <f t="shared" si="119"/>
        <v>366</v>
      </c>
      <c r="IPW21" s="146">
        <f t="shared" si="119"/>
        <v>366</v>
      </c>
      <c r="IPX21" s="146">
        <f t="shared" si="119"/>
        <v>366</v>
      </c>
      <c r="IPY21" s="146">
        <f t="shared" si="119"/>
        <v>366</v>
      </c>
      <c r="IPZ21" s="146">
        <f t="shared" si="119"/>
        <v>366</v>
      </c>
      <c r="IQA21" s="146">
        <f t="shared" si="119"/>
        <v>366</v>
      </c>
      <c r="IQB21" s="146">
        <f t="shared" si="119"/>
        <v>366</v>
      </c>
      <c r="IQC21" s="146">
        <f t="shared" si="119"/>
        <v>366</v>
      </c>
      <c r="IQD21" s="146">
        <f t="shared" si="119"/>
        <v>366</v>
      </c>
      <c r="IQE21" s="146">
        <f t="shared" si="119"/>
        <v>366</v>
      </c>
      <c r="IQF21" s="146">
        <f t="shared" si="119"/>
        <v>366</v>
      </c>
      <c r="IQG21" s="146">
        <f t="shared" si="119"/>
        <v>366</v>
      </c>
      <c r="IQH21" s="146">
        <f t="shared" si="119"/>
        <v>366</v>
      </c>
      <c r="IQI21" s="146">
        <f t="shared" si="119"/>
        <v>366</v>
      </c>
      <c r="IQJ21" s="146">
        <f t="shared" si="119"/>
        <v>366</v>
      </c>
      <c r="IQK21" s="146">
        <f t="shared" si="119"/>
        <v>366</v>
      </c>
      <c r="IQL21" s="146">
        <f t="shared" si="119"/>
        <v>366</v>
      </c>
      <c r="IQM21" s="146">
        <f t="shared" ref="IQM21:ISX21" si="120" xml:space="preserve"> DATE(YEAR(IQM20), MONTH(IQM20) + 12, DAY(1) - 1)</f>
        <v>366</v>
      </c>
      <c r="IQN21" s="146">
        <f t="shared" si="120"/>
        <v>366</v>
      </c>
      <c r="IQO21" s="146">
        <f t="shared" si="120"/>
        <v>366</v>
      </c>
      <c r="IQP21" s="146">
        <f t="shared" si="120"/>
        <v>366</v>
      </c>
      <c r="IQQ21" s="146">
        <f t="shared" si="120"/>
        <v>366</v>
      </c>
      <c r="IQR21" s="146">
        <f t="shared" si="120"/>
        <v>366</v>
      </c>
      <c r="IQS21" s="146">
        <f t="shared" si="120"/>
        <v>366</v>
      </c>
      <c r="IQT21" s="146">
        <f t="shared" si="120"/>
        <v>366</v>
      </c>
      <c r="IQU21" s="146">
        <f t="shared" si="120"/>
        <v>366</v>
      </c>
      <c r="IQV21" s="146">
        <f t="shared" si="120"/>
        <v>366</v>
      </c>
      <c r="IQW21" s="146">
        <f t="shared" si="120"/>
        <v>366</v>
      </c>
      <c r="IQX21" s="146">
        <f t="shared" si="120"/>
        <v>366</v>
      </c>
      <c r="IQY21" s="146">
        <f t="shared" si="120"/>
        <v>366</v>
      </c>
      <c r="IQZ21" s="146">
        <f t="shared" si="120"/>
        <v>366</v>
      </c>
      <c r="IRA21" s="146">
        <f t="shared" si="120"/>
        <v>366</v>
      </c>
      <c r="IRB21" s="146">
        <f t="shared" si="120"/>
        <v>366</v>
      </c>
      <c r="IRC21" s="146">
        <f t="shared" si="120"/>
        <v>366</v>
      </c>
      <c r="IRD21" s="146">
        <f t="shared" si="120"/>
        <v>366</v>
      </c>
      <c r="IRE21" s="146">
        <f t="shared" si="120"/>
        <v>366</v>
      </c>
      <c r="IRF21" s="146">
        <f t="shared" si="120"/>
        <v>366</v>
      </c>
      <c r="IRG21" s="146">
        <f t="shared" si="120"/>
        <v>366</v>
      </c>
      <c r="IRH21" s="146">
        <f t="shared" si="120"/>
        <v>366</v>
      </c>
      <c r="IRI21" s="146">
        <f t="shared" si="120"/>
        <v>366</v>
      </c>
      <c r="IRJ21" s="146">
        <f t="shared" si="120"/>
        <v>366</v>
      </c>
      <c r="IRK21" s="146">
        <f t="shared" si="120"/>
        <v>366</v>
      </c>
      <c r="IRL21" s="146">
        <f t="shared" si="120"/>
        <v>366</v>
      </c>
      <c r="IRM21" s="146">
        <f t="shared" si="120"/>
        <v>366</v>
      </c>
      <c r="IRN21" s="146">
        <f t="shared" si="120"/>
        <v>366</v>
      </c>
      <c r="IRO21" s="146">
        <f t="shared" si="120"/>
        <v>366</v>
      </c>
      <c r="IRP21" s="146">
        <f t="shared" si="120"/>
        <v>366</v>
      </c>
      <c r="IRQ21" s="146">
        <f t="shared" si="120"/>
        <v>366</v>
      </c>
      <c r="IRR21" s="146">
        <f t="shared" si="120"/>
        <v>366</v>
      </c>
      <c r="IRS21" s="146">
        <f t="shared" si="120"/>
        <v>366</v>
      </c>
      <c r="IRT21" s="146">
        <f t="shared" si="120"/>
        <v>366</v>
      </c>
      <c r="IRU21" s="146">
        <f t="shared" si="120"/>
        <v>366</v>
      </c>
      <c r="IRV21" s="146">
        <f t="shared" si="120"/>
        <v>366</v>
      </c>
      <c r="IRW21" s="146">
        <f t="shared" si="120"/>
        <v>366</v>
      </c>
      <c r="IRX21" s="146">
        <f t="shared" si="120"/>
        <v>366</v>
      </c>
      <c r="IRY21" s="146">
        <f t="shared" si="120"/>
        <v>366</v>
      </c>
      <c r="IRZ21" s="146">
        <f t="shared" si="120"/>
        <v>366</v>
      </c>
      <c r="ISA21" s="146">
        <f t="shared" si="120"/>
        <v>366</v>
      </c>
      <c r="ISB21" s="146">
        <f t="shared" si="120"/>
        <v>366</v>
      </c>
      <c r="ISC21" s="146">
        <f t="shared" si="120"/>
        <v>366</v>
      </c>
      <c r="ISD21" s="146">
        <f t="shared" si="120"/>
        <v>366</v>
      </c>
      <c r="ISE21" s="146">
        <f t="shared" si="120"/>
        <v>366</v>
      </c>
      <c r="ISF21" s="146">
        <f t="shared" si="120"/>
        <v>366</v>
      </c>
      <c r="ISG21" s="146">
        <f t="shared" si="120"/>
        <v>366</v>
      </c>
      <c r="ISH21" s="146">
        <f t="shared" si="120"/>
        <v>366</v>
      </c>
      <c r="ISI21" s="146">
        <f t="shared" si="120"/>
        <v>366</v>
      </c>
      <c r="ISJ21" s="146">
        <f t="shared" si="120"/>
        <v>366</v>
      </c>
      <c r="ISK21" s="146">
        <f t="shared" si="120"/>
        <v>366</v>
      </c>
      <c r="ISL21" s="146">
        <f t="shared" si="120"/>
        <v>366</v>
      </c>
      <c r="ISM21" s="146">
        <f t="shared" si="120"/>
        <v>366</v>
      </c>
      <c r="ISN21" s="146">
        <f t="shared" si="120"/>
        <v>366</v>
      </c>
      <c r="ISO21" s="146">
        <f t="shared" si="120"/>
        <v>366</v>
      </c>
      <c r="ISP21" s="146">
        <f t="shared" si="120"/>
        <v>366</v>
      </c>
      <c r="ISQ21" s="146">
        <f t="shared" si="120"/>
        <v>366</v>
      </c>
      <c r="ISR21" s="146">
        <f t="shared" si="120"/>
        <v>366</v>
      </c>
      <c r="ISS21" s="146">
        <f t="shared" si="120"/>
        <v>366</v>
      </c>
      <c r="IST21" s="146">
        <f t="shared" si="120"/>
        <v>366</v>
      </c>
      <c r="ISU21" s="146">
        <f t="shared" si="120"/>
        <v>366</v>
      </c>
      <c r="ISV21" s="146">
        <f t="shared" si="120"/>
        <v>366</v>
      </c>
      <c r="ISW21" s="146">
        <f t="shared" si="120"/>
        <v>366</v>
      </c>
      <c r="ISX21" s="146">
        <f t="shared" si="120"/>
        <v>366</v>
      </c>
      <c r="ISY21" s="146">
        <f t="shared" ref="ISY21:IVJ21" si="121" xml:space="preserve"> DATE(YEAR(ISY20), MONTH(ISY20) + 12, DAY(1) - 1)</f>
        <v>366</v>
      </c>
      <c r="ISZ21" s="146">
        <f t="shared" si="121"/>
        <v>366</v>
      </c>
      <c r="ITA21" s="146">
        <f t="shared" si="121"/>
        <v>366</v>
      </c>
      <c r="ITB21" s="146">
        <f t="shared" si="121"/>
        <v>366</v>
      </c>
      <c r="ITC21" s="146">
        <f t="shared" si="121"/>
        <v>366</v>
      </c>
      <c r="ITD21" s="146">
        <f t="shared" si="121"/>
        <v>366</v>
      </c>
      <c r="ITE21" s="146">
        <f t="shared" si="121"/>
        <v>366</v>
      </c>
      <c r="ITF21" s="146">
        <f t="shared" si="121"/>
        <v>366</v>
      </c>
      <c r="ITG21" s="146">
        <f t="shared" si="121"/>
        <v>366</v>
      </c>
      <c r="ITH21" s="146">
        <f t="shared" si="121"/>
        <v>366</v>
      </c>
      <c r="ITI21" s="146">
        <f t="shared" si="121"/>
        <v>366</v>
      </c>
      <c r="ITJ21" s="146">
        <f t="shared" si="121"/>
        <v>366</v>
      </c>
      <c r="ITK21" s="146">
        <f t="shared" si="121"/>
        <v>366</v>
      </c>
      <c r="ITL21" s="146">
        <f t="shared" si="121"/>
        <v>366</v>
      </c>
      <c r="ITM21" s="146">
        <f t="shared" si="121"/>
        <v>366</v>
      </c>
      <c r="ITN21" s="146">
        <f t="shared" si="121"/>
        <v>366</v>
      </c>
      <c r="ITO21" s="146">
        <f t="shared" si="121"/>
        <v>366</v>
      </c>
      <c r="ITP21" s="146">
        <f t="shared" si="121"/>
        <v>366</v>
      </c>
      <c r="ITQ21" s="146">
        <f t="shared" si="121"/>
        <v>366</v>
      </c>
      <c r="ITR21" s="146">
        <f t="shared" si="121"/>
        <v>366</v>
      </c>
      <c r="ITS21" s="146">
        <f t="shared" si="121"/>
        <v>366</v>
      </c>
      <c r="ITT21" s="146">
        <f t="shared" si="121"/>
        <v>366</v>
      </c>
      <c r="ITU21" s="146">
        <f t="shared" si="121"/>
        <v>366</v>
      </c>
      <c r="ITV21" s="146">
        <f t="shared" si="121"/>
        <v>366</v>
      </c>
      <c r="ITW21" s="146">
        <f t="shared" si="121"/>
        <v>366</v>
      </c>
      <c r="ITX21" s="146">
        <f t="shared" si="121"/>
        <v>366</v>
      </c>
      <c r="ITY21" s="146">
        <f t="shared" si="121"/>
        <v>366</v>
      </c>
      <c r="ITZ21" s="146">
        <f t="shared" si="121"/>
        <v>366</v>
      </c>
      <c r="IUA21" s="146">
        <f t="shared" si="121"/>
        <v>366</v>
      </c>
      <c r="IUB21" s="146">
        <f t="shared" si="121"/>
        <v>366</v>
      </c>
      <c r="IUC21" s="146">
        <f t="shared" si="121"/>
        <v>366</v>
      </c>
      <c r="IUD21" s="146">
        <f t="shared" si="121"/>
        <v>366</v>
      </c>
      <c r="IUE21" s="146">
        <f t="shared" si="121"/>
        <v>366</v>
      </c>
      <c r="IUF21" s="146">
        <f t="shared" si="121"/>
        <v>366</v>
      </c>
      <c r="IUG21" s="146">
        <f t="shared" si="121"/>
        <v>366</v>
      </c>
      <c r="IUH21" s="146">
        <f t="shared" si="121"/>
        <v>366</v>
      </c>
      <c r="IUI21" s="146">
        <f t="shared" si="121"/>
        <v>366</v>
      </c>
      <c r="IUJ21" s="146">
        <f t="shared" si="121"/>
        <v>366</v>
      </c>
      <c r="IUK21" s="146">
        <f t="shared" si="121"/>
        <v>366</v>
      </c>
      <c r="IUL21" s="146">
        <f t="shared" si="121"/>
        <v>366</v>
      </c>
      <c r="IUM21" s="146">
        <f t="shared" si="121"/>
        <v>366</v>
      </c>
      <c r="IUN21" s="146">
        <f t="shared" si="121"/>
        <v>366</v>
      </c>
      <c r="IUO21" s="146">
        <f t="shared" si="121"/>
        <v>366</v>
      </c>
      <c r="IUP21" s="146">
        <f t="shared" si="121"/>
        <v>366</v>
      </c>
      <c r="IUQ21" s="146">
        <f t="shared" si="121"/>
        <v>366</v>
      </c>
      <c r="IUR21" s="146">
        <f t="shared" si="121"/>
        <v>366</v>
      </c>
      <c r="IUS21" s="146">
        <f t="shared" si="121"/>
        <v>366</v>
      </c>
      <c r="IUT21" s="146">
        <f t="shared" si="121"/>
        <v>366</v>
      </c>
      <c r="IUU21" s="146">
        <f t="shared" si="121"/>
        <v>366</v>
      </c>
      <c r="IUV21" s="146">
        <f t="shared" si="121"/>
        <v>366</v>
      </c>
      <c r="IUW21" s="146">
        <f t="shared" si="121"/>
        <v>366</v>
      </c>
      <c r="IUX21" s="146">
        <f t="shared" si="121"/>
        <v>366</v>
      </c>
      <c r="IUY21" s="146">
        <f t="shared" si="121"/>
        <v>366</v>
      </c>
      <c r="IUZ21" s="146">
        <f t="shared" si="121"/>
        <v>366</v>
      </c>
      <c r="IVA21" s="146">
        <f t="shared" si="121"/>
        <v>366</v>
      </c>
      <c r="IVB21" s="146">
        <f t="shared" si="121"/>
        <v>366</v>
      </c>
      <c r="IVC21" s="146">
        <f t="shared" si="121"/>
        <v>366</v>
      </c>
      <c r="IVD21" s="146">
        <f t="shared" si="121"/>
        <v>366</v>
      </c>
      <c r="IVE21" s="146">
        <f t="shared" si="121"/>
        <v>366</v>
      </c>
      <c r="IVF21" s="146">
        <f t="shared" si="121"/>
        <v>366</v>
      </c>
      <c r="IVG21" s="146">
        <f t="shared" si="121"/>
        <v>366</v>
      </c>
      <c r="IVH21" s="146">
        <f t="shared" si="121"/>
        <v>366</v>
      </c>
      <c r="IVI21" s="146">
        <f t="shared" si="121"/>
        <v>366</v>
      </c>
      <c r="IVJ21" s="146">
        <f t="shared" si="121"/>
        <v>366</v>
      </c>
      <c r="IVK21" s="146">
        <f t="shared" ref="IVK21:IXV21" si="122" xml:space="preserve"> DATE(YEAR(IVK20), MONTH(IVK20) + 12, DAY(1) - 1)</f>
        <v>366</v>
      </c>
      <c r="IVL21" s="146">
        <f t="shared" si="122"/>
        <v>366</v>
      </c>
      <c r="IVM21" s="146">
        <f t="shared" si="122"/>
        <v>366</v>
      </c>
      <c r="IVN21" s="146">
        <f t="shared" si="122"/>
        <v>366</v>
      </c>
      <c r="IVO21" s="146">
        <f t="shared" si="122"/>
        <v>366</v>
      </c>
      <c r="IVP21" s="146">
        <f t="shared" si="122"/>
        <v>366</v>
      </c>
      <c r="IVQ21" s="146">
        <f t="shared" si="122"/>
        <v>366</v>
      </c>
      <c r="IVR21" s="146">
        <f t="shared" si="122"/>
        <v>366</v>
      </c>
      <c r="IVS21" s="146">
        <f t="shared" si="122"/>
        <v>366</v>
      </c>
      <c r="IVT21" s="146">
        <f t="shared" si="122"/>
        <v>366</v>
      </c>
      <c r="IVU21" s="146">
        <f t="shared" si="122"/>
        <v>366</v>
      </c>
      <c r="IVV21" s="146">
        <f t="shared" si="122"/>
        <v>366</v>
      </c>
      <c r="IVW21" s="146">
        <f t="shared" si="122"/>
        <v>366</v>
      </c>
      <c r="IVX21" s="146">
        <f t="shared" si="122"/>
        <v>366</v>
      </c>
      <c r="IVY21" s="146">
        <f t="shared" si="122"/>
        <v>366</v>
      </c>
      <c r="IVZ21" s="146">
        <f t="shared" si="122"/>
        <v>366</v>
      </c>
      <c r="IWA21" s="146">
        <f t="shared" si="122"/>
        <v>366</v>
      </c>
      <c r="IWB21" s="146">
        <f t="shared" si="122"/>
        <v>366</v>
      </c>
      <c r="IWC21" s="146">
        <f t="shared" si="122"/>
        <v>366</v>
      </c>
      <c r="IWD21" s="146">
        <f t="shared" si="122"/>
        <v>366</v>
      </c>
      <c r="IWE21" s="146">
        <f t="shared" si="122"/>
        <v>366</v>
      </c>
      <c r="IWF21" s="146">
        <f t="shared" si="122"/>
        <v>366</v>
      </c>
      <c r="IWG21" s="146">
        <f t="shared" si="122"/>
        <v>366</v>
      </c>
      <c r="IWH21" s="146">
        <f t="shared" si="122"/>
        <v>366</v>
      </c>
      <c r="IWI21" s="146">
        <f t="shared" si="122"/>
        <v>366</v>
      </c>
      <c r="IWJ21" s="146">
        <f t="shared" si="122"/>
        <v>366</v>
      </c>
      <c r="IWK21" s="146">
        <f t="shared" si="122"/>
        <v>366</v>
      </c>
      <c r="IWL21" s="146">
        <f t="shared" si="122"/>
        <v>366</v>
      </c>
      <c r="IWM21" s="146">
        <f t="shared" si="122"/>
        <v>366</v>
      </c>
      <c r="IWN21" s="146">
        <f t="shared" si="122"/>
        <v>366</v>
      </c>
      <c r="IWO21" s="146">
        <f t="shared" si="122"/>
        <v>366</v>
      </c>
      <c r="IWP21" s="146">
        <f t="shared" si="122"/>
        <v>366</v>
      </c>
      <c r="IWQ21" s="146">
        <f t="shared" si="122"/>
        <v>366</v>
      </c>
      <c r="IWR21" s="146">
        <f t="shared" si="122"/>
        <v>366</v>
      </c>
      <c r="IWS21" s="146">
        <f t="shared" si="122"/>
        <v>366</v>
      </c>
      <c r="IWT21" s="146">
        <f t="shared" si="122"/>
        <v>366</v>
      </c>
      <c r="IWU21" s="146">
        <f t="shared" si="122"/>
        <v>366</v>
      </c>
      <c r="IWV21" s="146">
        <f t="shared" si="122"/>
        <v>366</v>
      </c>
      <c r="IWW21" s="146">
        <f t="shared" si="122"/>
        <v>366</v>
      </c>
      <c r="IWX21" s="146">
        <f t="shared" si="122"/>
        <v>366</v>
      </c>
      <c r="IWY21" s="146">
        <f t="shared" si="122"/>
        <v>366</v>
      </c>
      <c r="IWZ21" s="146">
        <f t="shared" si="122"/>
        <v>366</v>
      </c>
      <c r="IXA21" s="146">
        <f t="shared" si="122"/>
        <v>366</v>
      </c>
      <c r="IXB21" s="146">
        <f t="shared" si="122"/>
        <v>366</v>
      </c>
      <c r="IXC21" s="146">
        <f t="shared" si="122"/>
        <v>366</v>
      </c>
      <c r="IXD21" s="146">
        <f t="shared" si="122"/>
        <v>366</v>
      </c>
      <c r="IXE21" s="146">
        <f t="shared" si="122"/>
        <v>366</v>
      </c>
      <c r="IXF21" s="146">
        <f t="shared" si="122"/>
        <v>366</v>
      </c>
      <c r="IXG21" s="146">
        <f t="shared" si="122"/>
        <v>366</v>
      </c>
      <c r="IXH21" s="146">
        <f t="shared" si="122"/>
        <v>366</v>
      </c>
      <c r="IXI21" s="146">
        <f t="shared" si="122"/>
        <v>366</v>
      </c>
      <c r="IXJ21" s="146">
        <f t="shared" si="122"/>
        <v>366</v>
      </c>
      <c r="IXK21" s="146">
        <f t="shared" si="122"/>
        <v>366</v>
      </c>
      <c r="IXL21" s="146">
        <f t="shared" si="122"/>
        <v>366</v>
      </c>
      <c r="IXM21" s="146">
        <f t="shared" si="122"/>
        <v>366</v>
      </c>
      <c r="IXN21" s="146">
        <f t="shared" si="122"/>
        <v>366</v>
      </c>
      <c r="IXO21" s="146">
        <f t="shared" si="122"/>
        <v>366</v>
      </c>
      <c r="IXP21" s="146">
        <f t="shared" si="122"/>
        <v>366</v>
      </c>
      <c r="IXQ21" s="146">
        <f t="shared" si="122"/>
        <v>366</v>
      </c>
      <c r="IXR21" s="146">
        <f t="shared" si="122"/>
        <v>366</v>
      </c>
      <c r="IXS21" s="146">
        <f t="shared" si="122"/>
        <v>366</v>
      </c>
      <c r="IXT21" s="146">
        <f t="shared" si="122"/>
        <v>366</v>
      </c>
      <c r="IXU21" s="146">
        <f t="shared" si="122"/>
        <v>366</v>
      </c>
      <c r="IXV21" s="146">
        <f t="shared" si="122"/>
        <v>366</v>
      </c>
      <c r="IXW21" s="146">
        <f t="shared" ref="IXW21:JAH21" si="123" xml:space="preserve"> DATE(YEAR(IXW20), MONTH(IXW20) + 12, DAY(1) - 1)</f>
        <v>366</v>
      </c>
      <c r="IXX21" s="146">
        <f t="shared" si="123"/>
        <v>366</v>
      </c>
      <c r="IXY21" s="146">
        <f t="shared" si="123"/>
        <v>366</v>
      </c>
      <c r="IXZ21" s="146">
        <f t="shared" si="123"/>
        <v>366</v>
      </c>
      <c r="IYA21" s="146">
        <f t="shared" si="123"/>
        <v>366</v>
      </c>
      <c r="IYB21" s="146">
        <f t="shared" si="123"/>
        <v>366</v>
      </c>
      <c r="IYC21" s="146">
        <f t="shared" si="123"/>
        <v>366</v>
      </c>
      <c r="IYD21" s="146">
        <f t="shared" si="123"/>
        <v>366</v>
      </c>
      <c r="IYE21" s="146">
        <f t="shared" si="123"/>
        <v>366</v>
      </c>
      <c r="IYF21" s="146">
        <f t="shared" si="123"/>
        <v>366</v>
      </c>
      <c r="IYG21" s="146">
        <f t="shared" si="123"/>
        <v>366</v>
      </c>
      <c r="IYH21" s="146">
        <f t="shared" si="123"/>
        <v>366</v>
      </c>
      <c r="IYI21" s="146">
        <f t="shared" si="123"/>
        <v>366</v>
      </c>
      <c r="IYJ21" s="146">
        <f t="shared" si="123"/>
        <v>366</v>
      </c>
      <c r="IYK21" s="146">
        <f t="shared" si="123"/>
        <v>366</v>
      </c>
      <c r="IYL21" s="146">
        <f t="shared" si="123"/>
        <v>366</v>
      </c>
      <c r="IYM21" s="146">
        <f t="shared" si="123"/>
        <v>366</v>
      </c>
      <c r="IYN21" s="146">
        <f t="shared" si="123"/>
        <v>366</v>
      </c>
      <c r="IYO21" s="146">
        <f t="shared" si="123"/>
        <v>366</v>
      </c>
      <c r="IYP21" s="146">
        <f t="shared" si="123"/>
        <v>366</v>
      </c>
      <c r="IYQ21" s="146">
        <f t="shared" si="123"/>
        <v>366</v>
      </c>
      <c r="IYR21" s="146">
        <f t="shared" si="123"/>
        <v>366</v>
      </c>
      <c r="IYS21" s="146">
        <f t="shared" si="123"/>
        <v>366</v>
      </c>
      <c r="IYT21" s="146">
        <f t="shared" si="123"/>
        <v>366</v>
      </c>
      <c r="IYU21" s="146">
        <f t="shared" si="123"/>
        <v>366</v>
      </c>
      <c r="IYV21" s="146">
        <f t="shared" si="123"/>
        <v>366</v>
      </c>
      <c r="IYW21" s="146">
        <f t="shared" si="123"/>
        <v>366</v>
      </c>
      <c r="IYX21" s="146">
        <f t="shared" si="123"/>
        <v>366</v>
      </c>
      <c r="IYY21" s="146">
        <f t="shared" si="123"/>
        <v>366</v>
      </c>
      <c r="IYZ21" s="146">
        <f t="shared" si="123"/>
        <v>366</v>
      </c>
      <c r="IZA21" s="146">
        <f t="shared" si="123"/>
        <v>366</v>
      </c>
      <c r="IZB21" s="146">
        <f t="shared" si="123"/>
        <v>366</v>
      </c>
      <c r="IZC21" s="146">
        <f t="shared" si="123"/>
        <v>366</v>
      </c>
      <c r="IZD21" s="146">
        <f t="shared" si="123"/>
        <v>366</v>
      </c>
      <c r="IZE21" s="146">
        <f t="shared" si="123"/>
        <v>366</v>
      </c>
      <c r="IZF21" s="146">
        <f t="shared" si="123"/>
        <v>366</v>
      </c>
      <c r="IZG21" s="146">
        <f t="shared" si="123"/>
        <v>366</v>
      </c>
      <c r="IZH21" s="146">
        <f t="shared" si="123"/>
        <v>366</v>
      </c>
      <c r="IZI21" s="146">
        <f t="shared" si="123"/>
        <v>366</v>
      </c>
      <c r="IZJ21" s="146">
        <f t="shared" si="123"/>
        <v>366</v>
      </c>
      <c r="IZK21" s="146">
        <f t="shared" si="123"/>
        <v>366</v>
      </c>
      <c r="IZL21" s="146">
        <f t="shared" si="123"/>
        <v>366</v>
      </c>
      <c r="IZM21" s="146">
        <f t="shared" si="123"/>
        <v>366</v>
      </c>
      <c r="IZN21" s="146">
        <f t="shared" si="123"/>
        <v>366</v>
      </c>
      <c r="IZO21" s="146">
        <f t="shared" si="123"/>
        <v>366</v>
      </c>
      <c r="IZP21" s="146">
        <f t="shared" si="123"/>
        <v>366</v>
      </c>
      <c r="IZQ21" s="146">
        <f t="shared" si="123"/>
        <v>366</v>
      </c>
      <c r="IZR21" s="146">
        <f t="shared" si="123"/>
        <v>366</v>
      </c>
      <c r="IZS21" s="146">
        <f t="shared" si="123"/>
        <v>366</v>
      </c>
      <c r="IZT21" s="146">
        <f t="shared" si="123"/>
        <v>366</v>
      </c>
      <c r="IZU21" s="146">
        <f t="shared" si="123"/>
        <v>366</v>
      </c>
      <c r="IZV21" s="146">
        <f t="shared" si="123"/>
        <v>366</v>
      </c>
      <c r="IZW21" s="146">
        <f t="shared" si="123"/>
        <v>366</v>
      </c>
      <c r="IZX21" s="146">
        <f t="shared" si="123"/>
        <v>366</v>
      </c>
      <c r="IZY21" s="146">
        <f t="shared" si="123"/>
        <v>366</v>
      </c>
      <c r="IZZ21" s="146">
        <f t="shared" si="123"/>
        <v>366</v>
      </c>
      <c r="JAA21" s="146">
        <f t="shared" si="123"/>
        <v>366</v>
      </c>
      <c r="JAB21" s="146">
        <f t="shared" si="123"/>
        <v>366</v>
      </c>
      <c r="JAC21" s="146">
        <f t="shared" si="123"/>
        <v>366</v>
      </c>
      <c r="JAD21" s="146">
        <f t="shared" si="123"/>
        <v>366</v>
      </c>
      <c r="JAE21" s="146">
        <f t="shared" si="123"/>
        <v>366</v>
      </c>
      <c r="JAF21" s="146">
        <f t="shared" si="123"/>
        <v>366</v>
      </c>
      <c r="JAG21" s="146">
        <f t="shared" si="123"/>
        <v>366</v>
      </c>
      <c r="JAH21" s="146">
        <f t="shared" si="123"/>
        <v>366</v>
      </c>
      <c r="JAI21" s="146">
        <f t="shared" ref="JAI21:JCT21" si="124" xml:space="preserve"> DATE(YEAR(JAI20), MONTH(JAI20) + 12, DAY(1) - 1)</f>
        <v>366</v>
      </c>
      <c r="JAJ21" s="146">
        <f t="shared" si="124"/>
        <v>366</v>
      </c>
      <c r="JAK21" s="146">
        <f t="shared" si="124"/>
        <v>366</v>
      </c>
      <c r="JAL21" s="146">
        <f t="shared" si="124"/>
        <v>366</v>
      </c>
      <c r="JAM21" s="146">
        <f t="shared" si="124"/>
        <v>366</v>
      </c>
      <c r="JAN21" s="146">
        <f t="shared" si="124"/>
        <v>366</v>
      </c>
      <c r="JAO21" s="146">
        <f t="shared" si="124"/>
        <v>366</v>
      </c>
      <c r="JAP21" s="146">
        <f t="shared" si="124"/>
        <v>366</v>
      </c>
      <c r="JAQ21" s="146">
        <f t="shared" si="124"/>
        <v>366</v>
      </c>
      <c r="JAR21" s="146">
        <f t="shared" si="124"/>
        <v>366</v>
      </c>
      <c r="JAS21" s="146">
        <f t="shared" si="124"/>
        <v>366</v>
      </c>
      <c r="JAT21" s="146">
        <f t="shared" si="124"/>
        <v>366</v>
      </c>
      <c r="JAU21" s="146">
        <f t="shared" si="124"/>
        <v>366</v>
      </c>
      <c r="JAV21" s="146">
        <f t="shared" si="124"/>
        <v>366</v>
      </c>
      <c r="JAW21" s="146">
        <f t="shared" si="124"/>
        <v>366</v>
      </c>
      <c r="JAX21" s="146">
        <f t="shared" si="124"/>
        <v>366</v>
      </c>
      <c r="JAY21" s="146">
        <f t="shared" si="124"/>
        <v>366</v>
      </c>
      <c r="JAZ21" s="146">
        <f t="shared" si="124"/>
        <v>366</v>
      </c>
      <c r="JBA21" s="146">
        <f t="shared" si="124"/>
        <v>366</v>
      </c>
      <c r="JBB21" s="146">
        <f t="shared" si="124"/>
        <v>366</v>
      </c>
      <c r="JBC21" s="146">
        <f t="shared" si="124"/>
        <v>366</v>
      </c>
      <c r="JBD21" s="146">
        <f t="shared" si="124"/>
        <v>366</v>
      </c>
      <c r="JBE21" s="146">
        <f t="shared" si="124"/>
        <v>366</v>
      </c>
      <c r="JBF21" s="146">
        <f t="shared" si="124"/>
        <v>366</v>
      </c>
      <c r="JBG21" s="146">
        <f t="shared" si="124"/>
        <v>366</v>
      </c>
      <c r="JBH21" s="146">
        <f t="shared" si="124"/>
        <v>366</v>
      </c>
      <c r="JBI21" s="146">
        <f t="shared" si="124"/>
        <v>366</v>
      </c>
      <c r="JBJ21" s="146">
        <f t="shared" si="124"/>
        <v>366</v>
      </c>
      <c r="JBK21" s="146">
        <f t="shared" si="124"/>
        <v>366</v>
      </c>
      <c r="JBL21" s="146">
        <f t="shared" si="124"/>
        <v>366</v>
      </c>
      <c r="JBM21" s="146">
        <f t="shared" si="124"/>
        <v>366</v>
      </c>
      <c r="JBN21" s="146">
        <f t="shared" si="124"/>
        <v>366</v>
      </c>
      <c r="JBO21" s="146">
        <f t="shared" si="124"/>
        <v>366</v>
      </c>
      <c r="JBP21" s="146">
        <f t="shared" si="124"/>
        <v>366</v>
      </c>
      <c r="JBQ21" s="146">
        <f t="shared" si="124"/>
        <v>366</v>
      </c>
      <c r="JBR21" s="146">
        <f t="shared" si="124"/>
        <v>366</v>
      </c>
      <c r="JBS21" s="146">
        <f t="shared" si="124"/>
        <v>366</v>
      </c>
      <c r="JBT21" s="146">
        <f t="shared" si="124"/>
        <v>366</v>
      </c>
      <c r="JBU21" s="146">
        <f t="shared" si="124"/>
        <v>366</v>
      </c>
      <c r="JBV21" s="146">
        <f t="shared" si="124"/>
        <v>366</v>
      </c>
      <c r="JBW21" s="146">
        <f t="shared" si="124"/>
        <v>366</v>
      </c>
      <c r="JBX21" s="146">
        <f t="shared" si="124"/>
        <v>366</v>
      </c>
      <c r="JBY21" s="146">
        <f t="shared" si="124"/>
        <v>366</v>
      </c>
      <c r="JBZ21" s="146">
        <f t="shared" si="124"/>
        <v>366</v>
      </c>
      <c r="JCA21" s="146">
        <f t="shared" si="124"/>
        <v>366</v>
      </c>
      <c r="JCB21" s="146">
        <f t="shared" si="124"/>
        <v>366</v>
      </c>
      <c r="JCC21" s="146">
        <f t="shared" si="124"/>
        <v>366</v>
      </c>
      <c r="JCD21" s="146">
        <f t="shared" si="124"/>
        <v>366</v>
      </c>
      <c r="JCE21" s="146">
        <f t="shared" si="124"/>
        <v>366</v>
      </c>
      <c r="JCF21" s="146">
        <f t="shared" si="124"/>
        <v>366</v>
      </c>
      <c r="JCG21" s="146">
        <f t="shared" si="124"/>
        <v>366</v>
      </c>
      <c r="JCH21" s="146">
        <f t="shared" si="124"/>
        <v>366</v>
      </c>
      <c r="JCI21" s="146">
        <f t="shared" si="124"/>
        <v>366</v>
      </c>
      <c r="JCJ21" s="146">
        <f t="shared" si="124"/>
        <v>366</v>
      </c>
      <c r="JCK21" s="146">
        <f t="shared" si="124"/>
        <v>366</v>
      </c>
      <c r="JCL21" s="146">
        <f t="shared" si="124"/>
        <v>366</v>
      </c>
      <c r="JCM21" s="146">
        <f t="shared" si="124"/>
        <v>366</v>
      </c>
      <c r="JCN21" s="146">
        <f t="shared" si="124"/>
        <v>366</v>
      </c>
      <c r="JCO21" s="146">
        <f t="shared" si="124"/>
        <v>366</v>
      </c>
      <c r="JCP21" s="146">
        <f t="shared" si="124"/>
        <v>366</v>
      </c>
      <c r="JCQ21" s="146">
        <f t="shared" si="124"/>
        <v>366</v>
      </c>
      <c r="JCR21" s="146">
        <f t="shared" si="124"/>
        <v>366</v>
      </c>
      <c r="JCS21" s="146">
        <f t="shared" si="124"/>
        <v>366</v>
      </c>
      <c r="JCT21" s="146">
        <f t="shared" si="124"/>
        <v>366</v>
      </c>
      <c r="JCU21" s="146">
        <f t="shared" ref="JCU21:JFF21" si="125" xml:space="preserve"> DATE(YEAR(JCU20), MONTH(JCU20) + 12, DAY(1) - 1)</f>
        <v>366</v>
      </c>
      <c r="JCV21" s="146">
        <f t="shared" si="125"/>
        <v>366</v>
      </c>
      <c r="JCW21" s="146">
        <f t="shared" si="125"/>
        <v>366</v>
      </c>
      <c r="JCX21" s="146">
        <f t="shared" si="125"/>
        <v>366</v>
      </c>
      <c r="JCY21" s="146">
        <f t="shared" si="125"/>
        <v>366</v>
      </c>
      <c r="JCZ21" s="146">
        <f t="shared" si="125"/>
        <v>366</v>
      </c>
      <c r="JDA21" s="146">
        <f t="shared" si="125"/>
        <v>366</v>
      </c>
      <c r="JDB21" s="146">
        <f t="shared" si="125"/>
        <v>366</v>
      </c>
      <c r="JDC21" s="146">
        <f t="shared" si="125"/>
        <v>366</v>
      </c>
      <c r="JDD21" s="146">
        <f t="shared" si="125"/>
        <v>366</v>
      </c>
      <c r="JDE21" s="146">
        <f t="shared" si="125"/>
        <v>366</v>
      </c>
      <c r="JDF21" s="146">
        <f t="shared" si="125"/>
        <v>366</v>
      </c>
      <c r="JDG21" s="146">
        <f t="shared" si="125"/>
        <v>366</v>
      </c>
      <c r="JDH21" s="146">
        <f t="shared" si="125"/>
        <v>366</v>
      </c>
      <c r="JDI21" s="146">
        <f t="shared" si="125"/>
        <v>366</v>
      </c>
      <c r="JDJ21" s="146">
        <f t="shared" si="125"/>
        <v>366</v>
      </c>
      <c r="JDK21" s="146">
        <f t="shared" si="125"/>
        <v>366</v>
      </c>
      <c r="JDL21" s="146">
        <f t="shared" si="125"/>
        <v>366</v>
      </c>
      <c r="JDM21" s="146">
        <f t="shared" si="125"/>
        <v>366</v>
      </c>
      <c r="JDN21" s="146">
        <f t="shared" si="125"/>
        <v>366</v>
      </c>
      <c r="JDO21" s="146">
        <f t="shared" si="125"/>
        <v>366</v>
      </c>
      <c r="JDP21" s="146">
        <f t="shared" si="125"/>
        <v>366</v>
      </c>
      <c r="JDQ21" s="146">
        <f t="shared" si="125"/>
        <v>366</v>
      </c>
      <c r="JDR21" s="146">
        <f t="shared" si="125"/>
        <v>366</v>
      </c>
      <c r="JDS21" s="146">
        <f t="shared" si="125"/>
        <v>366</v>
      </c>
      <c r="JDT21" s="146">
        <f t="shared" si="125"/>
        <v>366</v>
      </c>
      <c r="JDU21" s="146">
        <f t="shared" si="125"/>
        <v>366</v>
      </c>
      <c r="JDV21" s="146">
        <f t="shared" si="125"/>
        <v>366</v>
      </c>
      <c r="JDW21" s="146">
        <f t="shared" si="125"/>
        <v>366</v>
      </c>
      <c r="JDX21" s="146">
        <f t="shared" si="125"/>
        <v>366</v>
      </c>
      <c r="JDY21" s="146">
        <f t="shared" si="125"/>
        <v>366</v>
      </c>
      <c r="JDZ21" s="146">
        <f t="shared" si="125"/>
        <v>366</v>
      </c>
      <c r="JEA21" s="146">
        <f t="shared" si="125"/>
        <v>366</v>
      </c>
      <c r="JEB21" s="146">
        <f t="shared" si="125"/>
        <v>366</v>
      </c>
      <c r="JEC21" s="146">
        <f t="shared" si="125"/>
        <v>366</v>
      </c>
      <c r="JED21" s="146">
        <f t="shared" si="125"/>
        <v>366</v>
      </c>
      <c r="JEE21" s="146">
        <f t="shared" si="125"/>
        <v>366</v>
      </c>
      <c r="JEF21" s="146">
        <f t="shared" si="125"/>
        <v>366</v>
      </c>
      <c r="JEG21" s="146">
        <f t="shared" si="125"/>
        <v>366</v>
      </c>
      <c r="JEH21" s="146">
        <f t="shared" si="125"/>
        <v>366</v>
      </c>
      <c r="JEI21" s="146">
        <f t="shared" si="125"/>
        <v>366</v>
      </c>
      <c r="JEJ21" s="146">
        <f t="shared" si="125"/>
        <v>366</v>
      </c>
      <c r="JEK21" s="146">
        <f t="shared" si="125"/>
        <v>366</v>
      </c>
      <c r="JEL21" s="146">
        <f t="shared" si="125"/>
        <v>366</v>
      </c>
      <c r="JEM21" s="146">
        <f t="shared" si="125"/>
        <v>366</v>
      </c>
      <c r="JEN21" s="146">
        <f t="shared" si="125"/>
        <v>366</v>
      </c>
      <c r="JEO21" s="146">
        <f t="shared" si="125"/>
        <v>366</v>
      </c>
      <c r="JEP21" s="146">
        <f t="shared" si="125"/>
        <v>366</v>
      </c>
      <c r="JEQ21" s="146">
        <f t="shared" si="125"/>
        <v>366</v>
      </c>
      <c r="JER21" s="146">
        <f t="shared" si="125"/>
        <v>366</v>
      </c>
      <c r="JES21" s="146">
        <f t="shared" si="125"/>
        <v>366</v>
      </c>
      <c r="JET21" s="146">
        <f t="shared" si="125"/>
        <v>366</v>
      </c>
      <c r="JEU21" s="146">
        <f t="shared" si="125"/>
        <v>366</v>
      </c>
      <c r="JEV21" s="146">
        <f t="shared" si="125"/>
        <v>366</v>
      </c>
      <c r="JEW21" s="146">
        <f t="shared" si="125"/>
        <v>366</v>
      </c>
      <c r="JEX21" s="146">
        <f t="shared" si="125"/>
        <v>366</v>
      </c>
      <c r="JEY21" s="146">
        <f t="shared" si="125"/>
        <v>366</v>
      </c>
      <c r="JEZ21" s="146">
        <f t="shared" si="125"/>
        <v>366</v>
      </c>
      <c r="JFA21" s="146">
        <f t="shared" si="125"/>
        <v>366</v>
      </c>
      <c r="JFB21" s="146">
        <f t="shared" si="125"/>
        <v>366</v>
      </c>
      <c r="JFC21" s="146">
        <f t="shared" si="125"/>
        <v>366</v>
      </c>
      <c r="JFD21" s="146">
        <f t="shared" si="125"/>
        <v>366</v>
      </c>
      <c r="JFE21" s="146">
        <f t="shared" si="125"/>
        <v>366</v>
      </c>
      <c r="JFF21" s="146">
        <f t="shared" si="125"/>
        <v>366</v>
      </c>
      <c r="JFG21" s="146">
        <f t="shared" ref="JFG21:JHR21" si="126" xml:space="preserve"> DATE(YEAR(JFG20), MONTH(JFG20) + 12, DAY(1) - 1)</f>
        <v>366</v>
      </c>
      <c r="JFH21" s="146">
        <f t="shared" si="126"/>
        <v>366</v>
      </c>
      <c r="JFI21" s="146">
        <f t="shared" si="126"/>
        <v>366</v>
      </c>
      <c r="JFJ21" s="146">
        <f t="shared" si="126"/>
        <v>366</v>
      </c>
      <c r="JFK21" s="146">
        <f t="shared" si="126"/>
        <v>366</v>
      </c>
      <c r="JFL21" s="146">
        <f t="shared" si="126"/>
        <v>366</v>
      </c>
      <c r="JFM21" s="146">
        <f t="shared" si="126"/>
        <v>366</v>
      </c>
      <c r="JFN21" s="146">
        <f t="shared" si="126"/>
        <v>366</v>
      </c>
      <c r="JFO21" s="146">
        <f t="shared" si="126"/>
        <v>366</v>
      </c>
      <c r="JFP21" s="146">
        <f t="shared" si="126"/>
        <v>366</v>
      </c>
      <c r="JFQ21" s="146">
        <f t="shared" si="126"/>
        <v>366</v>
      </c>
      <c r="JFR21" s="146">
        <f t="shared" si="126"/>
        <v>366</v>
      </c>
      <c r="JFS21" s="146">
        <f t="shared" si="126"/>
        <v>366</v>
      </c>
      <c r="JFT21" s="146">
        <f t="shared" si="126"/>
        <v>366</v>
      </c>
      <c r="JFU21" s="146">
        <f t="shared" si="126"/>
        <v>366</v>
      </c>
      <c r="JFV21" s="146">
        <f t="shared" si="126"/>
        <v>366</v>
      </c>
      <c r="JFW21" s="146">
        <f t="shared" si="126"/>
        <v>366</v>
      </c>
      <c r="JFX21" s="146">
        <f t="shared" si="126"/>
        <v>366</v>
      </c>
      <c r="JFY21" s="146">
        <f t="shared" si="126"/>
        <v>366</v>
      </c>
      <c r="JFZ21" s="146">
        <f t="shared" si="126"/>
        <v>366</v>
      </c>
      <c r="JGA21" s="146">
        <f t="shared" si="126"/>
        <v>366</v>
      </c>
      <c r="JGB21" s="146">
        <f t="shared" si="126"/>
        <v>366</v>
      </c>
      <c r="JGC21" s="146">
        <f t="shared" si="126"/>
        <v>366</v>
      </c>
      <c r="JGD21" s="146">
        <f t="shared" si="126"/>
        <v>366</v>
      </c>
      <c r="JGE21" s="146">
        <f t="shared" si="126"/>
        <v>366</v>
      </c>
      <c r="JGF21" s="146">
        <f t="shared" si="126"/>
        <v>366</v>
      </c>
      <c r="JGG21" s="146">
        <f t="shared" si="126"/>
        <v>366</v>
      </c>
      <c r="JGH21" s="146">
        <f t="shared" si="126"/>
        <v>366</v>
      </c>
      <c r="JGI21" s="146">
        <f t="shared" si="126"/>
        <v>366</v>
      </c>
      <c r="JGJ21" s="146">
        <f t="shared" si="126"/>
        <v>366</v>
      </c>
      <c r="JGK21" s="146">
        <f t="shared" si="126"/>
        <v>366</v>
      </c>
      <c r="JGL21" s="146">
        <f t="shared" si="126"/>
        <v>366</v>
      </c>
      <c r="JGM21" s="146">
        <f t="shared" si="126"/>
        <v>366</v>
      </c>
      <c r="JGN21" s="146">
        <f t="shared" si="126"/>
        <v>366</v>
      </c>
      <c r="JGO21" s="146">
        <f t="shared" si="126"/>
        <v>366</v>
      </c>
      <c r="JGP21" s="146">
        <f t="shared" si="126"/>
        <v>366</v>
      </c>
      <c r="JGQ21" s="146">
        <f t="shared" si="126"/>
        <v>366</v>
      </c>
      <c r="JGR21" s="146">
        <f t="shared" si="126"/>
        <v>366</v>
      </c>
      <c r="JGS21" s="146">
        <f t="shared" si="126"/>
        <v>366</v>
      </c>
      <c r="JGT21" s="146">
        <f t="shared" si="126"/>
        <v>366</v>
      </c>
      <c r="JGU21" s="146">
        <f t="shared" si="126"/>
        <v>366</v>
      </c>
      <c r="JGV21" s="146">
        <f t="shared" si="126"/>
        <v>366</v>
      </c>
      <c r="JGW21" s="146">
        <f t="shared" si="126"/>
        <v>366</v>
      </c>
      <c r="JGX21" s="146">
        <f t="shared" si="126"/>
        <v>366</v>
      </c>
      <c r="JGY21" s="146">
        <f t="shared" si="126"/>
        <v>366</v>
      </c>
      <c r="JGZ21" s="146">
        <f t="shared" si="126"/>
        <v>366</v>
      </c>
      <c r="JHA21" s="146">
        <f t="shared" si="126"/>
        <v>366</v>
      </c>
      <c r="JHB21" s="146">
        <f t="shared" si="126"/>
        <v>366</v>
      </c>
      <c r="JHC21" s="146">
        <f t="shared" si="126"/>
        <v>366</v>
      </c>
      <c r="JHD21" s="146">
        <f t="shared" si="126"/>
        <v>366</v>
      </c>
      <c r="JHE21" s="146">
        <f t="shared" si="126"/>
        <v>366</v>
      </c>
      <c r="JHF21" s="146">
        <f t="shared" si="126"/>
        <v>366</v>
      </c>
      <c r="JHG21" s="146">
        <f t="shared" si="126"/>
        <v>366</v>
      </c>
      <c r="JHH21" s="146">
        <f t="shared" si="126"/>
        <v>366</v>
      </c>
      <c r="JHI21" s="146">
        <f t="shared" si="126"/>
        <v>366</v>
      </c>
      <c r="JHJ21" s="146">
        <f t="shared" si="126"/>
        <v>366</v>
      </c>
      <c r="JHK21" s="146">
        <f t="shared" si="126"/>
        <v>366</v>
      </c>
      <c r="JHL21" s="146">
        <f t="shared" si="126"/>
        <v>366</v>
      </c>
      <c r="JHM21" s="146">
        <f t="shared" si="126"/>
        <v>366</v>
      </c>
      <c r="JHN21" s="146">
        <f t="shared" si="126"/>
        <v>366</v>
      </c>
      <c r="JHO21" s="146">
        <f t="shared" si="126"/>
        <v>366</v>
      </c>
      <c r="JHP21" s="146">
        <f t="shared" si="126"/>
        <v>366</v>
      </c>
      <c r="JHQ21" s="146">
        <f t="shared" si="126"/>
        <v>366</v>
      </c>
      <c r="JHR21" s="146">
        <f t="shared" si="126"/>
        <v>366</v>
      </c>
      <c r="JHS21" s="146">
        <f t="shared" ref="JHS21:JKD21" si="127" xml:space="preserve"> DATE(YEAR(JHS20), MONTH(JHS20) + 12, DAY(1) - 1)</f>
        <v>366</v>
      </c>
      <c r="JHT21" s="146">
        <f t="shared" si="127"/>
        <v>366</v>
      </c>
      <c r="JHU21" s="146">
        <f t="shared" si="127"/>
        <v>366</v>
      </c>
      <c r="JHV21" s="146">
        <f t="shared" si="127"/>
        <v>366</v>
      </c>
      <c r="JHW21" s="146">
        <f t="shared" si="127"/>
        <v>366</v>
      </c>
      <c r="JHX21" s="146">
        <f t="shared" si="127"/>
        <v>366</v>
      </c>
      <c r="JHY21" s="146">
        <f t="shared" si="127"/>
        <v>366</v>
      </c>
      <c r="JHZ21" s="146">
        <f t="shared" si="127"/>
        <v>366</v>
      </c>
      <c r="JIA21" s="146">
        <f t="shared" si="127"/>
        <v>366</v>
      </c>
      <c r="JIB21" s="146">
        <f t="shared" si="127"/>
        <v>366</v>
      </c>
      <c r="JIC21" s="146">
        <f t="shared" si="127"/>
        <v>366</v>
      </c>
      <c r="JID21" s="146">
        <f t="shared" si="127"/>
        <v>366</v>
      </c>
      <c r="JIE21" s="146">
        <f t="shared" si="127"/>
        <v>366</v>
      </c>
      <c r="JIF21" s="146">
        <f t="shared" si="127"/>
        <v>366</v>
      </c>
      <c r="JIG21" s="146">
        <f t="shared" si="127"/>
        <v>366</v>
      </c>
      <c r="JIH21" s="146">
        <f t="shared" si="127"/>
        <v>366</v>
      </c>
      <c r="JII21" s="146">
        <f t="shared" si="127"/>
        <v>366</v>
      </c>
      <c r="JIJ21" s="146">
        <f t="shared" si="127"/>
        <v>366</v>
      </c>
      <c r="JIK21" s="146">
        <f t="shared" si="127"/>
        <v>366</v>
      </c>
      <c r="JIL21" s="146">
        <f t="shared" si="127"/>
        <v>366</v>
      </c>
      <c r="JIM21" s="146">
        <f t="shared" si="127"/>
        <v>366</v>
      </c>
      <c r="JIN21" s="146">
        <f t="shared" si="127"/>
        <v>366</v>
      </c>
      <c r="JIO21" s="146">
        <f t="shared" si="127"/>
        <v>366</v>
      </c>
      <c r="JIP21" s="146">
        <f t="shared" si="127"/>
        <v>366</v>
      </c>
      <c r="JIQ21" s="146">
        <f t="shared" si="127"/>
        <v>366</v>
      </c>
      <c r="JIR21" s="146">
        <f t="shared" si="127"/>
        <v>366</v>
      </c>
      <c r="JIS21" s="146">
        <f t="shared" si="127"/>
        <v>366</v>
      </c>
      <c r="JIT21" s="146">
        <f t="shared" si="127"/>
        <v>366</v>
      </c>
      <c r="JIU21" s="146">
        <f t="shared" si="127"/>
        <v>366</v>
      </c>
      <c r="JIV21" s="146">
        <f t="shared" si="127"/>
        <v>366</v>
      </c>
      <c r="JIW21" s="146">
        <f t="shared" si="127"/>
        <v>366</v>
      </c>
      <c r="JIX21" s="146">
        <f t="shared" si="127"/>
        <v>366</v>
      </c>
      <c r="JIY21" s="146">
        <f t="shared" si="127"/>
        <v>366</v>
      </c>
      <c r="JIZ21" s="146">
        <f t="shared" si="127"/>
        <v>366</v>
      </c>
      <c r="JJA21" s="146">
        <f t="shared" si="127"/>
        <v>366</v>
      </c>
      <c r="JJB21" s="146">
        <f t="shared" si="127"/>
        <v>366</v>
      </c>
      <c r="JJC21" s="146">
        <f t="shared" si="127"/>
        <v>366</v>
      </c>
      <c r="JJD21" s="146">
        <f t="shared" si="127"/>
        <v>366</v>
      </c>
      <c r="JJE21" s="146">
        <f t="shared" si="127"/>
        <v>366</v>
      </c>
      <c r="JJF21" s="146">
        <f t="shared" si="127"/>
        <v>366</v>
      </c>
      <c r="JJG21" s="146">
        <f t="shared" si="127"/>
        <v>366</v>
      </c>
      <c r="JJH21" s="146">
        <f t="shared" si="127"/>
        <v>366</v>
      </c>
      <c r="JJI21" s="146">
        <f t="shared" si="127"/>
        <v>366</v>
      </c>
      <c r="JJJ21" s="146">
        <f t="shared" si="127"/>
        <v>366</v>
      </c>
      <c r="JJK21" s="146">
        <f t="shared" si="127"/>
        <v>366</v>
      </c>
      <c r="JJL21" s="146">
        <f t="shared" si="127"/>
        <v>366</v>
      </c>
      <c r="JJM21" s="146">
        <f t="shared" si="127"/>
        <v>366</v>
      </c>
      <c r="JJN21" s="146">
        <f t="shared" si="127"/>
        <v>366</v>
      </c>
      <c r="JJO21" s="146">
        <f t="shared" si="127"/>
        <v>366</v>
      </c>
      <c r="JJP21" s="146">
        <f t="shared" si="127"/>
        <v>366</v>
      </c>
      <c r="JJQ21" s="146">
        <f t="shared" si="127"/>
        <v>366</v>
      </c>
      <c r="JJR21" s="146">
        <f t="shared" si="127"/>
        <v>366</v>
      </c>
      <c r="JJS21" s="146">
        <f t="shared" si="127"/>
        <v>366</v>
      </c>
      <c r="JJT21" s="146">
        <f t="shared" si="127"/>
        <v>366</v>
      </c>
      <c r="JJU21" s="146">
        <f t="shared" si="127"/>
        <v>366</v>
      </c>
      <c r="JJV21" s="146">
        <f t="shared" si="127"/>
        <v>366</v>
      </c>
      <c r="JJW21" s="146">
        <f t="shared" si="127"/>
        <v>366</v>
      </c>
      <c r="JJX21" s="146">
        <f t="shared" si="127"/>
        <v>366</v>
      </c>
      <c r="JJY21" s="146">
        <f t="shared" si="127"/>
        <v>366</v>
      </c>
      <c r="JJZ21" s="146">
        <f t="shared" si="127"/>
        <v>366</v>
      </c>
      <c r="JKA21" s="146">
        <f t="shared" si="127"/>
        <v>366</v>
      </c>
      <c r="JKB21" s="146">
        <f t="shared" si="127"/>
        <v>366</v>
      </c>
      <c r="JKC21" s="146">
        <f t="shared" si="127"/>
        <v>366</v>
      </c>
      <c r="JKD21" s="146">
        <f t="shared" si="127"/>
        <v>366</v>
      </c>
      <c r="JKE21" s="146">
        <f t="shared" ref="JKE21:JMP21" si="128" xml:space="preserve"> DATE(YEAR(JKE20), MONTH(JKE20) + 12, DAY(1) - 1)</f>
        <v>366</v>
      </c>
      <c r="JKF21" s="146">
        <f t="shared" si="128"/>
        <v>366</v>
      </c>
      <c r="JKG21" s="146">
        <f t="shared" si="128"/>
        <v>366</v>
      </c>
      <c r="JKH21" s="146">
        <f t="shared" si="128"/>
        <v>366</v>
      </c>
      <c r="JKI21" s="146">
        <f t="shared" si="128"/>
        <v>366</v>
      </c>
      <c r="JKJ21" s="146">
        <f t="shared" si="128"/>
        <v>366</v>
      </c>
      <c r="JKK21" s="146">
        <f t="shared" si="128"/>
        <v>366</v>
      </c>
      <c r="JKL21" s="146">
        <f t="shared" si="128"/>
        <v>366</v>
      </c>
      <c r="JKM21" s="146">
        <f t="shared" si="128"/>
        <v>366</v>
      </c>
      <c r="JKN21" s="146">
        <f t="shared" si="128"/>
        <v>366</v>
      </c>
      <c r="JKO21" s="146">
        <f t="shared" si="128"/>
        <v>366</v>
      </c>
      <c r="JKP21" s="146">
        <f t="shared" si="128"/>
        <v>366</v>
      </c>
      <c r="JKQ21" s="146">
        <f t="shared" si="128"/>
        <v>366</v>
      </c>
      <c r="JKR21" s="146">
        <f t="shared" si="128"/>
        <v>366</v>
      </c>
      <c r="JKS21" s="146">
        <f t="shared" si="128"/>
        <v>366</v>
      </c>
      <c r="JKT21" s="146">
        <f t="shared" si="128"/>
        <v>366</v>
      </c>
      <c r="JKU21" s="146">
        <f t="shared" si="128"/>
        <v>366</v>
      </c>
      <c r="JKV21" s="146">
        <f t="shared" si="128"/>
        <v>366</v>
      </c>
      <c r="JKW21" s="146">
        <f t="shared" si="128"/>
        <v>366</v>
      </c>
      <c r="JKX21" s="146">
        <f t="shared" si="128"/>
        <v>366</v>
      </c>
      <c r="JKY21" s="146">
        <f t="shared" si="128"/>
        <v>366</v>
      </c>
      <c r="JKZ21" s="146">
        <f t="shared" si="128"/>
        <v>366</v>
      </c>
      <c r="JLA21" s="146">
        <f t="shared" si="128"/>
        <v>366</v>
      </c>
      <c r="JLB21" s="146">
        <f t="shared" si="128"/>
        <v>366</v>
      </c>
      <c r="JLC21" s="146">
        <f t="shared" si="128"/>
        <v>366</v>
      </c>
      <c r="JLD21" s="146">
        <f t="shared" si="128"/>
        <v>366</v>
      </c>
      <c r="JLE21" s="146">
        <f t="shared" si="128"/>
        <v>366</v>
      </c>
      <c r="JLF21" s="146">
        <f t="shared" si="128"/>
        <v>366</v>
      </c>
      <c r="JLG21" s="146">
        <f t="shared" si="128"/>
        <v>366</v>
      </c>
      <c r="JLH21" s="146">
        <f t="shared" si="128"/>
        <v>366</v>
      </c>
      <c r="JLI21" s="146">
        <f t="shared" si="128"/>
        <v>366</v>
      </c>
      <c r="JLJ21" s="146">
        <f t="shared" si="128"/>
        <v>366</v>
      </c>
      <c r="JLK21" s="146">
        <f t="shared" si="128"/>
        <v>366</v>
      </c>
      <c r="JLL21" s="146">
        <f t="shared" si="128"/>
        <v>366</v>
      </c>
      <c r="JLM21" s="146">
        <f t="shared" si="128"/>
        <v>366</v>
      </c>
      <c r="JLN21" s="146">
        <f t="shared" si="128"/>
        <v>366</v>
      </c>
      <c r="JLO21" s="146">
        <f t="shared" si="128"/>
        <v>366</v>
      </c>
      <c r="JLP21" s="146">
        <f t="shared" si="128"/>
        <v>366</v>
      </c>
      <c r="JLQ21" s="146">
        <f t="shared" si="128"/>
        <v>366</v>
      </c>
      <c r="JLR21" s="146">
        <f t="shared" si="128"/>
        <v>366</v>
      </c>
      <c r="JLS21" s="146">
        <f t="shared" si="128"/>
        <v>366</v>
      </c>
      <c r="JLT21" s="146">
        <f t="shared" si="128"/>
        <v>366</v>
      </c>
      <c r="JLU21" s="146">
        <f t="shared" si="128"/>
        <v>366</v>
      </c>
      <c r="JLV21" s="146">
        <f t="shared" si="128"/>
        <v>366</v>
      </c>
      <c r="JLW21" s="146">
        <f t="shared" si="128"/>
        <v>366</v>
      </c>
      <c r="JLX21" s="146">
        <f t="shared" si="128"/>
        <v>366</v>
      </c>
      <c r="JLY21" s="146">
        <f t="shared" si="128"/>
        <v>366</v>
      </c>
      <c r="JLZ21" s="146">
        <f t="shared" si="128"/>
        <v>366</v>
      </c>
      <c r="JMA21" s="146">
        <f t="shared" si="128"/>
        <v>366</v>
      </c>
      <c r="JMB21" s="146">
        <f t="shared" si="128"/>
        <v>366</v>
      </c>
      <c r="JMC21" s="146">
        <f t="shared" si="128"/>
        <v>366</v>
      </c>
      <c r="JMD21" s="146">
        <f t="shared" si="128"/>
        <v>366</v>
      </c>
      <c r="JME21" s="146">
        <f t="shared" si="128"/>
        <v>366</v>
      </c>
      <c r="JMF21" s="146">
        <f t="shared" si="128"/>
        <v>366</v>
      </c>
      <c r="JMG21" s="146">
        <f t="shared" si="128"/>
        <v>366</v>
      </c>
      <c r="JMH21" s="146">
        <f t="shared" si="128"/>
        <v>366</v>
      </c>
      <c r="JMI21" s="146">
        <f t="shared" si="128"/>
        <v>366</v>
      </c>
      <c r="JMJ21" s="146">
        <f t="shared" si="128"/>
        <v>366</v>
      </c>
      <c r="JMK21" s="146">
        <f t="shared" si="128"/>
        <v>366</v>
      </c>
      <c r="JML21" s="146">
        <f t="shared" si="128"/>
        <v>366</v>
      </c>
      <c r="JMM21" s="146">
        <f t="shared" si="128"/>
        <v>366</v>
      </c>
      <c r="JMN21" s="146">
        <f t="shared" si="128"/>
        <v>366</v>
      </c>
      <c r="JMO21" s="146">
        <f t="shared" si="128"/>
        <v>366</v>
      </c>
      <c r="JMP21" s="146">
        <f t="shared" si="128"/>
        <v>366</v>
      </c>
      <c r="JMQ21" s="146">
        <f t="shared" ref="JMQ21:JPB21" si="129" xml:space="preserve"> DATE(YEAR(JMQ20), MONTH(JMQ20) + 12, DAY(1) - 1)</f>
        <v>366</v>
      </c>
      <c r="JMR21" s="146">
        <f t="shared" si="129"/>
        <v>366</v>
      </c>
      <c r="JMS21" s="146">
        <f t="shared" si="129"/>
        <v>366</v>
      </c>
      <c r="JMT21" s="146">
        <f t="shared" si="129"/>
        <v>366</v>
      </c>
      <c r="JMU21" s="146">
        <f t="shared" si="129"/>
        <v>366</v>
      </c>
      <c r="JMV21" s="146">
        <f t="shared" si="129"/>
        <v>366</v>
      </c>
      <c r="JMW21" s="146">
        <f t="shared" si="129"/>
        <v>366</v>
      </c>
      <c r="JMX21" s="146">
        <f t="shared" si="129"/>
        <v>366</v>
      </c>
      <c r="JMY21" s="146">
        <f t="shared" si="129"/>
        <v>366</v>
      </c>
      <c r="JMZ21" s="146">
        <f t="shared" si="129"/>
        <v>366</v>
      </c>
      <c r="JNA21" s="146">
        <f t="shared" si="129"/>
        <v>366</v>
      </c>
      <c r="JNB21" s="146">
        <f t="shared" si="129"/>
        <v>366</v>
      </c>
      <c r="JNC21" s="146">
        <f t="shared" si="129"/>
        <v>366</v>
      </c>
      <c r="JND21" s="146">
        <f t="shared" si="129"/>
        <v>366</v>
      </c>
      <c r="JNE21" s="146">
        <f t="shared" si="129"/>
        <v>366</v>
      </c>
      <c r="JNF21" s="146">
        <f t="shared" si="129"/>
        <v>366</v>
      </c>
      <c r="JNG21" s="146">
        <f t="shared" si="129"/>
        <v>366</v>
      </c>
      <c r="JNH21" s="146">
        <f t="shared" si="129"/>
        <v>366</v>
      </c>
      <c r="JNI21" s="146">
        <f t="shared" si="129"/>
        <v>366</v>
      </c>
      <c r="JNJ21" s="146">
        <f t="shared" si="129"/>
        <v>366</v>
      </c>
      <c r="JNK21" s="146">
        <f t="shared" si="129"/>
        <v>366</v>
      </c>
      <c r="JNL21" s="146">
        <f t="shared" si="129"/>
        <v>366</v>
      </c>
      <c r="JNM21" s="146">
        <f t="shared" si="129"/>
        <v>366</v>
      </c>
      <c r="JNN21" s="146">
        <f t="shared" si="129"/>
        <v>366</v>
      </c>
      <c r="JNO21" s="146">
        <f t="shared" si="129"/>
        <v>366</v>
      </c>
      <c r="JNP21" s="146">
        <f t="shared" si="129"/>
        <v>366</v>
      </c>
      <c r="JNQ21" s="146">
        <f t="shared" si="129"/>
        <v>366</v>
      </c>
      <c r="JNR21" s="146">
        <f t="shared" si="129"/>
        <v>366</v>
      </c>
      <c r="JNS21" s="146">
        <f t="shared" si="129"/>
        <v>366</v>
      </c>
      <c r="JNT21" s="146">
        <f t="shared" si="129"/>
        <v>366</v>
      </c>
      <c r="JNU21" s="146">
        <f t="shared" si="129"/>
        <v>366</v>
      </c>
      <c r="JNV21" s="146">
        <f t="shared" si="129"/>
        <v>366</v>
      </c>
      <c r="JNW21" s="146">
        <f t="shared" si="129"/>
        <v>366</v>
      </c>
      <c r="JNX21" s="146">
        <f t="shared" si="129"/>
        <v>366</v>
      </c>
      <c r="JNY21" s="146">
        <f t="shared" si="129"/>
        <v>366</v>
      </c>
      <c r="JNZ21" s="146">
        <f t="shared" si="129"/>
        <v>366</v>
      </c>
      <c r="JOA21" s="146">
        <f t="shared" si="129"/>
        <v>366</v>
      </c>
      <c r="JOB21" s="146">
        <f t="shared" si="129"/>
        <v>366</v>
      </c>
      <c r="JOC21" s="146">
        <f t="shared" si="129"/>
        <v>366</v>
      </c>
      <c r="JOD21" s="146">
        <f t="shared" si="129"/>
        <v>366</v>
      </c>
      <c r="JOE21" s="146">
        <f t="shared" si="129"/>
        <v>366</v>
      </c>
      <c r="JOF21" s="146">
        <f t="shared" si="129"/>
        <v>366</v>
      </c>
      <c r="JOG21" s="146">
        <f t="shared" si="129"/>
        <v>366</v>
      </c>
      <c r="JOH21" s="146">
        <f t="shared" si="129"/>
        <v>366</v>
      </c>
      <c r="JOI21" s="146">
        <f t="shared" si="129"/>
        <v>366</v>
      </c>
      <c r="JOJ21" s="146">
        <f t="shared" si="129"/>
        <v>366</v>
      </c>
      <c r="JOK21" s="146">
        <f t="shared" si="129"/>
        <v>366</v>
      </c>
      <c r="JOL21" s="146">
        <f t="shared" si="129"/>
        <v>366</v>
      </c>
      <c r="JOM21" s="146">
        <f t="shared" si="129"/>
        <v>366</v>
      </c>
      <c r="JON21" s="146">
        <f t="shared" si="129"/>
        <v>366</v>
      </c>
      <c r="JOO21" s="146">
        <f t="shared" si="129"/>
        <v>366</v>
      </c>
      <c r="JOP21" s="146">
        <f t="shared" si="129"/>
        <v>366</v>
      </c>
      <c r="JOQ21" s="146">
        <f t="shared" si="129"/>
        <v>366</v>
      </c>
      <c r="JOR21" s="146">
        <f t="shared" si="129"/>
        <v>366</v>
      </c>
      <c r="JOS21" s="146">
        <f t="shared" si="129"/>
        <v>366</v>
      </c>
      <c r="JOT21" s="146">
        <f t="shared" si="129"/>
        <v>366</v>
      </c>
      <c r="JOU21" s="146">
        <f t="shared" si="129"/>
        <v>366</v>
      </c>
      <c r="JOV21" s="146">
        <f t="shared" si="129"/>
        <v>366</v>
      </c>
      <c r="JOW21" s="146">
        <f t="shared" si="129"/>
        <v>366</v>
      </c>
      <c r="JOX21" s="146">
        <f t="shared" si="129"/>
        <v>366</v>
      </c>
      <c r="JOY21" s="146">
        <f t="shared" si="129"/>
        <v>366</v>
      </c>
      <c r="JOZ21" s="146">
        <f t="shared" si="129"/>
        <v>366</v>
      </c>
      <c r="JPA21" s="146">
        <f t="shared" si="129"/>
        <v>366</v>
      </c>
      <c r="JPB21" s="146">
        <f t="shared" si="129"/>
        <v>366</v>
      </c>
      <c r="JPC21" s="146">
        <f t="shared" ref="JPC21:JRN21" si="130" xml:space="preserve"> DATE(YEAR(JPC20), MONTH(JPC20) + 12, DAY(1) - 1)</f>
        <v>366</v>
      </c>
      <c r="JPD21" s="146">
        <f t="shared" si="130"/>
        <v>366</v>
      </c>
      <c r="JPE21" s="146">
        <f t="shared" si="130"/>
        <v>366</v>
      </c>
      <c r="JPF21" s="146">
        <f t="shared" si="130"/>
        <v>366</v>
      </c>
      <c r="JPG21" s="146">
        <f t="shared" si="130"/>
        <v>366</v>
      </c>
      <c r="JPH21" s="146">
        <f t="shared" si="130"/>
        <v>366</v>
      </c>
      <c r="JPI21" s="146">
        <f t="shared" si="130"/>
        <v>366</v>
      </c>
      <c r="JPJ21" s="146">
        <f t="shared" si="130"/>
        <v>366</v>
      </c>
      <c r="JPK21" s="146">
        <f t="shared" si="130"/>
        <v>366</v>
      </c>
      <c r="JPL21" s="146">
        <f t="shared" si="130"/>
        <v>366</v>
      </c>
      <c r="JPM21" s="146">
        <f t="shared" si="130"/>
        <v>366</v>
      </c>
      <c r="JPN21" s="146">
        <f t="shared" si="130"/>
        <v>366</v>
      </c>
      <c r="JPO21" s="146">
        <f t="shared" si="130"/>
        <v>366</v>
      </c>
      <c r="JPP21" s="146">
        <f t="shared" si="130"/>
        <v>366</v>
      </c>
      <c r="JPQ21" s="146">
        <f t="shared" si="130"/>
        <v>366</v>
      </c>
      <c r="JPR21" s="146">
        <f t="shared" si="130"/>
        <v>366</v>
      </c>
      <c r="JPS21" s="146">
        <f t="shared" si="130"/>
        <v>366</v>
      </c>
      <c r="JPT21" s="146">
        <f t="shared" si="130"/>
        <v>366</v>
      </c>
      <c r="JPU21" s="146">
        <f t="shared" si="130"/>
        <v>366</v>
      </c>
      <c r="JPV21" s="146">
        <f t="shared" si="130"/>
        <v>366</v>
      </c>
      <c r="JPW21" s="146">
        <f t="shared" si="130"/>
        <v>366</v>
      </c>
      <c r="JPX21" s="146">
        <f t="shared" si="130"/>
        <v>366</v>
      </c>
      <c r="JPY21" s="146">
        <f t="shared" si="130"/>
        <v>366</v>
      </c>
      <c r="JPZ21" s="146">
        <f t="shared" si="130"/>
        <v>366</v>
      </c>
      <c r="JQA21" s="146">
        <f t="shared" si="130"/>
        <v>366</v>
      </c>
      <c r="JQB21" s="146">
        <f t="shared" si="130"/>
        <v>366</v>
      </c>
      <c r="JQC21" s="146">
        <f t="shared" si="130"/>
        <v>366</v>
      </c>
      <c r="JQD21" s="146">
        <f t="shared" si="130"/>
        <v>366</v>
      </c>
      <c r="JQE21" s="146">
        <f t="shared" si="130"/>
        <v>366</v>
      </c>
      <c r="JQF21" s="146">
        <f t="shared" si="130"/>
        <v>366</v>
      </c>
      <c r="JQG21" s="146">
        <f t="shared" si="130"/>
        <v>366</v>
      </c>
      <c r="JQH21" s="146">
        <f t="shared" si="130"/>
        <v>366</v>
      </c>
      <c r="JQI21" s="146">
        <f t="shared" si="130"/>
        <v>366</v>
      </c>
      <c r="JQJ21" s="146">
        <f t="shared" si="130"/>
        <v>366</v>
      </c>
      <c r="JQK21" s="146">
        <f t="shared" si="130"/>
        <v>366</v>
      </c>
      <c r="JQL21" s="146">
        <f t="shared" si="130"/>
        <v>366</v>
      </c>
      <c r="JQM21" s="146">
        <f t="shared" si="130"/>
        <v>366</v>
      </c>
      <c r="JQN21" s="146">
        <f t="shared" si="130"/>
        <v>366</v>
      </c>
      <c r="JQO21" s="146">
        <f t="shared" si="130"/>
        <v>366</v>
      </c>
      <c r="JQP21" s="146">
        <f t="shared" si="130"/>
        <v>366</v>
      </c>
      <c r="JQQ21" s="146">
        <f t="shared" si="130"/>
        <v>366</v>
      </c>
      <c r="JQR21" s="146">
        <f t="shared" si="130"/>
        <v>366</v>
      </c>
      <c r="JQS21" s="146">
        <f t="shared" si="130"/>
        <v>366</v>
      </c>
      <c r="JQT21" s="146">
        <f t="shared" si="130"/>
        <v>366</v>
      </c>
      <c r="JQU21" s="146">
        <f t="shared" si="130"/>
        <v>366</v>
      </c>
      <c r="JQV21" s="146">
        <f t="shared" si="130"/>
        <v>366</v>
      </c>
      <c r="JQW21" s="146">
        <f t="shared" si="130"/>
        <v>366</v>
      </c>
      <c r="JQX21" s="146">
        <f t="shared" si="130"/>
        <v>366</v>
      </c>
      <c r="JQY21" s="146">
        <f t="shared" si="130"/>
        <v>366</v>
      </c>
      <c r="JQZ21" s="146">
        <f t="shared" si="130"/>
        <v>366</v>
      </c>
      <c r="JRA21" s="146">
        <f t="shared" si="130"/>
        <v>366</v>
      </c>
      <c r="JRB21" s="146">
        <f t="shared" si="130"/>
        <v>366</v>
      </c>
      <c r="JRC21" s="146">
        <f t="shared" si="130"/>
        <v>366</v>
      </c>
      <c r="JRD21" s="146">
        <f t="shared" si="130"/>
        <v>366</v>
      </c>
      <c r="JRE21" s="146">
        <f t="shared" si="130"/>
        <v>366</v>
      </c>
      <c r="JRF21" s="146">
        <f t="shared" si="130"/>
        <v>366</v>
      </c>
      <c r="JRG21" s="146">
        <f t="shared" si="130"/>
        <v>366</v>
      </c>
      <c r="JRH21" s="146">
        <f t="shared" si="130"/>
        <v>366</v>
      </c>
      <c r="JRI21" s="146">
        <f t="shared" si="130"/>
        <v>366</v>
      </c>
      <c r="JRJ21" s="146">
        <f t="shared" si="130"/>
        <v>366</v>
      </c>
      <c r="JRK21" s="146">
        <f t="shared" si="130"/>
        <v>366</v>
      </c>
      <c r="JRL21" s="146">
        <f t="shared" si="130"/>
        <v>366</v>
      </c>
      <c r="JRM21" s="146">
        <f t="shared" si="130"/>
        <v>366</v>
      </c>
      <c r="JRN21" s="146">
        <f t="shared" si="130"/>
        <v>366</v>
      </c>
      <c r="JRO21" s="146">
        <f t="shared" ref="JRO21:JTZ21" si="131" xml:space="preserve"> DATE(YEAR(JRO20), MONTH(JRO20) + 12, DAY(1) - 1)</f>
        <v>366</v>
      </c>
      <c r="JRP21" s="146">
        <f t="shared" si="131"/>
        <v>366</v>
      </c>
      <c r="JRQ21" s="146">
        <f t="shared" si="131"/>
        <v>366</v>
      </c>
      <c r="JRR21" s="146">
        <f t="shared" si="131"/>
        <v>366</v>
      </c>
      <c r="JRS21" s="146">
        <f t="shared" si="131"/>
        <v>366</v>
      </c>
      <c r="JRT21" s="146">
        <f t="shared" si="131"/>
        <v>366</v>
      </c>
      <c r="JRU21" s="146">
        <f t="shared" si="131"/>
        <v>366</v>
      </c>
      <c r="JRV21" s="146">
        <f t="shared" si="131"/>
        <v>366</v>
      </c>
      <c r="JRW21" s="146">
        <f t="shared" si="131"/>
        <v>366</v>
      </c>
      <c r="JRX21" s="146">
        <f t="shared" si="131"/>
        <v>366</v>
      </c>
      <c r="JRY21" s="146">
        <f t="shared" si="131"/>
        <v>366</v>
      </c>
      <c r="JRZ21" s="146">
        <f t="shared" si="131"/>
        <v>366</v>
      </c>
      <c r="JSA21" s="146">
        <f t="shared" si="131"/>
        <v>366</v>
      </c>
      <c r="JSB21" s="146">
        <f t="shared" si="131"/>
        <v>366</v>
      </c>
      <c r="JSC21" s="146">
        <f t="shared" si="131"/>
        <v>366</v>
      </c>
      <c r="JSD21" s="146">
        <f t="shared" si="131"/>
        <v>366</v>
      </c>
      <c r="JSE21" s="146">
        <f t="shared" si="131"/>
        <v>366</v>
      </c>
      <c r="JSF21" s="146">
        <f t="shared" si="131"/>
        <v>366</v>
      </c>
      <c r="JSG21" s="146">
        <f t="shared" si="131"/>
        <v>366</v>
      </c>
      <c r="JSH21" s="146">
        <f t="shared" si="131"/>
        <v>366</v>
      </c>
      <c r="JSI21" s="146">
        <f t="shared" si="131"/>
        <v>366</v>
      </c>
      <c r="JSJ21" s="146">
        <f t="shared" si="131"/>
        <v>366</v>
      </c>
      <c r="JSK21" s="146">
        <f t="shared" si="131"/>
        <v>366</v>
      </c>
      <c r="JSL21" s="146">
        <f t="shared" si="131"/>
        <v>366</v>
      </c>
      <c r="JSM21" s="146">
        <f t="shared" si="131"/>
        <v>366</v>
      </c>
      <c r="JSN21" s="146">
        <f t="shared" si="131"/>
        <v>366</v>
      </c>
      <c r="JSO21" s="146">
        <f t="shared" si="131"/>
        <v>366</v>
      </c>
      <c r="JSP21" s="146">
        <f t="shared" si="131"/>
        <v>366</v>
      </c>
      <c r="JSQ21" s="146">
        <f t="shared" si="131"/>
        <v>366</v>
      </c>
      <c r="JSR21" s="146">
        <f t="shared" si="131"/>
        <v>366</v>
      </c>
      <c r="JSS21" s="146">
        <f t="shared" si="131"/>
        <v>366</v>
      </c>
      <c r="JST21" s="146">
        <f t="shared" si="131"/>
        <v>366</v>
      </c>
      <c r="JSU21" s="146">
        <f t="shared" si="131"/>
        <v>366</v>
      </c>
      <c r="JSV21" s="146">
        <f t="shared" si="131"/>
        <v>366</v>
      </c>
      <c r="JSW21" s="146">
        <f t="shared" si="131"/>
        <v>366</v>
      </c>
      <c r="JSX21" s="146">
        <f t="shared" si="131"/>
        <v>366</v>
      </c>
      <c r="JSY21" s="146">
        <f t="shared" si="131"/>
        <v>366</v>
      </c>
      <c r="JSZ21" s="146">
        <f t="shared" si="131"/>
        <v>366</v>
      </c>
      <c r="JTA21" s="146">
        <f t="shared" si="131"/>
        <v>366</v>
      </c>
      <c r="JTB21" s="146">
        <f t="shared" si="131"/>
        <v>366</v>
      </c>
      <c r="JTC21" s="146">
        <f t="shared" si="131"/>
        <v>366</v>
      </c>
      <c r="JTD21" s="146">
        <f t="shared" si="131"/>
        <v>366</v>
      </c>
      <c r="JTE21" s="146">
        <f t="shared" si="131"/>
        <v>366</v>
      </c>
      <c r="JTF21" s="146">
        <f t="shared" si="131"/>
        <v>366</v>
      </c>
      <c r="JTG21" s="146">
        <f t="shared" si="131"/>
        <v>366</v>
      </c>
      <c r="JTH21" s="146">
        <f t="shared" si="131"/>
        <v>366</v>
      </c>
      <c r="JTI21" s="146">
        <f t="shared" si="131"/>
        <v>366</v>
      </c>
      <c r="JTJ21" s="146">
        <f t="shared" si="131"/>
        <v>366</v>
      </c>
      <c r="JTK21" s="146">
        <f t="shared" si="131"/>
        <v>366</v>
      </c>
      <c r="JTL21" s="146">
        <f t="shared" si="131"/>
        <v>366</v>
      </c>
      <c r="JTM21" s="146">
        <f t="shared" si="131"/>
        <v>366</v>
      </c>
      <c r="JTN21" s="146">
        <f t="shared" si="131"/>
        <v>366</v>
      </c>
      <c r="JTO21" s="146">
        <f t="shared" si="131"/>
        <v>366</v>
      </c>
      <c r="JTP21" s="146">
        <f t="shared" si="131"/>
        <v>366</v>
      </c>
      <c r="JTQ21" s="146">
        <f t="shared" si="131"/>
        <v>366</v>
      </c>
      <c r="JTR21" s="146">
        <f t="shared" si="131"/>
        <v>366</v>
      </c>
      <c r="JTS21" s="146">
        <f t="shared" si="131"/>
        <v>366</v>
      </c>
      <c r="JTT21" s="146">
        <f t="shared" si="131"/>
        <v>366</v>
      </c>
      <c r="JTU21" s="146">
        <f t="shared" si="131"/>
        <v>366</v>
      </c>
      <c r="JTV21" s="146">
        <f t="shared" si="131"/>
        <v>366</v>
      </c>
      <c r="JTW21" s="146">
        <f t="shared" si="131"/>
        <v>366</v>
      </c>
      <c r="JTX21" s="146">
        <f t="shared" si="131"/>
        <v>366</v>
      </c>
      <c r="JTY21" s="146">
        <f t="shared" si="131"/>
        <v>366</v>
      </c>
      <c r="JTZ21" s="146">
        <f t="shared" si="131"/>
        <v>366</v>
      </c>
      <c r="JUA21" s="146">
        <f t="shared" ref="JUA21:JWL21" si="132" xml:space="preserve"> DATE(YEAR(JUA20), MONTH(JUA20) + 12, DAY(1) - 1)</f>
        <v>366</v>
      </c>
      <c r="JUB21" s="146">
        <f t="shared" si="132"/>
        <v>366</v>
      </c>
      <c r="JUC21" s="146">
        <f t="shared" si="132"/>
        <v>366</v>
      </c>
      <c r="JUD21" s="146">
        <f t="shared" si="132"/>
        <v>366</v>
      </c>
      <c r="JUE21" s="146">
        <f t="shared" si="132"/>
        <v>366</v>
      </c>
      <c r="JUF21" s="146">
        <f t="shared" si="132"/>
        <v>366</v>
      </c>
      <c r="JUG21" s="146">
        <f t="shared" si="132"/>
        <v>366</v>
      </c>
      <c r="JUH21" s="146">
        <f t="shared" si="132"/>
        <v>366</v>
      </c>
      <c r="JUI21" s="146">
        <f t="shared" si="132"/>
        <v>366</v>
      </c>
      <c r="JUJ21" s="146">
        <f t="shared" si="132"/>
        <v>366</v>
      </c>
      <c r="JUK21" s="146">
        <f t="shared" si="132"/>
        <v>366</v>
      </c>
      <c r="JUL21" s="146">
        <f t="shared" si="132"/>
        <v>366</v>
      </c>
      <c r="JUM21" s="146">
        <f t="shared" si="132"/>
        <v>366</v>
      </c>
      <c r="JUN21" s="146">
        <f t="shared" si="132"/>
        <v>366</v>
      </c>
      <c r="JUO21" s="146">
        <f t="shared" si="132"/>
        <v>366</v>
      </c>
      <c r="JUP21" s="146">
        <f t="shared" si="132"/>
        <v>366</v>
      </c>
      <c r="JUQ21" s="146">
        <f t="shared" si="132"/>
        <v>366</v>
      </c>
      <c r="JUR21" s="146">
        <f t="shared" si="132"/>
        <v>366</v>
      </c>
      <c r="JUS21" s="146">
        <f t="shared" si="132"/>
        <v>366</v>
      </c>
      <c r="JUT21" s="146">
        <f t="shared" si="132"/>
        <v>366</v>
      </c>
      <c r="JUU21" s="146">
        <f t="shared" si="132"/>
        <v>366</v>
      </c>
      <c r="JUV21" s="146">
        <f t="shared" si="132"/>
        <v>366</v>
      </c>
      <c r="JUW21" s="146">
        <f t="shared" si="132"/>
        <v>366</v>
      </c>
      <c r="JUX21" s="146">
        <f t="shared" si="132"/>
        <v>366</v>
      </c>
      <c r="JUY21" s="146">
        <f t="shared" si="132"/>
        <v>366</v>
      </c>
      <c r="JUZ21" s="146">
        <f t="shared" si="132"/>
        <v>366</v>
      </c>
      <c r="JVA21" s="146">
        <f t="shared" si="132"/>
        <v>366</v>
      </c>
      <c r="JVB21" s="146">
        <f t="shared" si="132"/>
        <v>366</v>
      </c>
      <c r="JVC21" s="146">
        <f t="shared" si="132"/>
        <v>366</v>
      </c>
      <c r="JVD21" s="146">
        <f t="shared" si="132"/>
        <v>366</v>
      </c>
      <c r="JVE21" s="146">
        <f t="shared" si="132"/>
        <v>366</v>
      </c>
      <c r="JVF21" s="146">
        <f t="shared" si="132"/>
        <v>366</v>
      </c>
      <c r="JVG21" s="146">
        <f t="shared" si="132"/>
        <v>366</v>
      </c>
      <c r="JVH21" s="146">
        <f t="shared" si="132"/>
        <v>366</v>
      </c>
      <c r="JVI21" s="146">
        <f t="shared" si="132"/>
        <v>366</v>
      </c>
      <c r="JVJ21" s="146">
        <f t="shared" si="132"/>
        <v>366</v>
      </c>
      <c r="JVK21" s="146">
        <f t="shared" si="132"/>
        <v>366</v>
      </c>
      <c r="JVL21" s="146">
        <f t="shared" si="132"/>
        <v>366</v>
      </c>
      <c r="JVM21" s="146">
        <f t="shared" si="132"/>
        <v>366</v>
      </c>
      <c r="JVN21" s="146">
        <f t="shared" si="132"/>
        <v>366</v>
      </c>
      <c r="JVO21" s="146">
        <f t="shared" si="132"/>
        <v>366</v>
      </c>
      <c r="JVP21" s="146">
        <f t="shared" si="132"/>
        <v>366</v>
      </c>
      <c r="JVQ21" s="146">
        <f t="shared" si="132"/>
        <v>366</v>
      </c>
      <c r="JVR21" s="146">
        <f t="shared" si="132"/>
        <v>366</v>
      </c>
      <c r="JVS21" s="146">
        <f t="shared" si="132"/>
        <v>366</v>
      </c>
      <c r="JVT21" s="146">
        <f t="shared" si="132"/>
        <v>366</v>
      </c>
      <c r="JVU21" s="146">
        <f t="shared" si="132"/>
        <v>366</v>
      </c>
      <c r="JVV21" s="146">
        <f t="shared" si="132"/>
        <v>366</v>
      </c>
      <c r="JVW21" s="146">
        <f t="shared" si="132"/>
        <v>366</v>
      </c>
      <c r="JVX21" s="146">
        <f t="shared" si="132"/>
        <v>366</v>
      </c>
      <c r="JVY21" s="146">
        <f t="shared" si="132"/>
        <v>366</v>
      </c>
      <c r="JVZ21" s="146">
        <f t="shared" si="132"/>
        <v>366</v>
      </c>
      <c r="JWA21" s="146">
        <f t="shared" si="132"/>
        <v>366</v>
      </c>
      <c r="JWB21" s="146">
        <f t="shared" si="132"/>
        <v>366</v>
      </c>
      <c r="JWC21" s="146">
        <f t="shared" si="132"/>
        <v>366</v>
      </c>
      <c r="JWD21" s="146">
        <f t="shared" si="132"/>
        <v>366</v>
      </c>
      <c r="JWE21" s="146">
        <f t="shared" si="132"/>
        <v>366</v>
      </c>
      <c r="JWF21" s="146">
        <f t="shared" si="132"/>
        <v>366</v>
      </c>
      <c r="JWG21" s="146">
        <f t="shared" si="132"/>
        <v>366</v>
      </c>
      <c r="JWH21" s="146">
        <f t="shared" si="132"/>
        <v>366</v>
      </c>
      <c r="JWI21" s="146">
        <f t="shared" si="132"/>
        <v>366</v>
      </c>
      <c r="JWJ21" s="146">
        <f t="shared" si="132"/>
        <v>366</v>
      </c>
      <c r="JWK21" s="146">
        <f t="shared" si="132"/>
        <v>366</v>
      </c>
      <c r="JWL21" s="146">
        <f t="shared" si="132"/>
        <v>366</v>
      </c>
      <c r="JWM21" s="146">
        <f t="shared" ref="JWM21:JYX21" si="133" xml:space="preserve"> DATE(YEAR(JWM20), MONTH(JWM20) + 12, DAY(1) - 1)</f>
        <v>366</v>
      </c>
      <c r="JWN21" s="146">
        <f t="shared" si="133"/>
        <v>366</v>
      </c>
      <c r="JWO21" s="146">
        <f t="shared" si="133"/>
        <v>366</v>
      </c>
      <c r="JWP21" s="146">
        <f t="shared" si="133"/>
        <v>366</v>
      </c>
      <c r="JWQ21" s="146">
        <f t="shared" si="133"/>
        <v>366</v>
      </c>
      <c r="JWR21" s="146">
        <f t="shared" si="133"/>
        <v>366</v>
      </c>
      <c r="JWS21" s="146">
        <f t="shared" si="133"/>
        <v>366</v>
      </c>
      <c r="JWT21" s="146">
        <f t="shared" si="133"/>
        <v>366</v>
      </c>
      <c r="JWU21" s="146">
        <f t="shared" si="133"/>
        <v>366</v>
      </c>
      <c r="JWV21" s="146">
        <f t="shared" si="133"/>
        <v>366</v>
      </c>
      <c r="JWW21" s="146">
        <f t="shared" si="133"/>
        <v>366</v>
      </c>
      <c r="JWX21" s="146">
        <f t="shared" si="133"/>
        <v>366</v>
      </c>
      <c r="JWY21" s="146">
        <f t="shared" si="133"/>
        <v>366</v>
      </c>
      <c r="JWZ21" s="146">
        <f t="shared" si="133"/>
        <v>366</v>
      </c>
      <c r="JXA21" s="146">
        <f t="shared" si="133"/>
        <v>366</v>
      </c>
      <c r="JXB21" s="146">
        <f t="shared" si="133"/>
        <v>366</v>
      </c>
      <c r="JXC21" s="146">
        <f t="shared" si="133"/>
        <v>366</v>
      </c>
      <c r="JXD21" s="146">
        <f t="shared" si="133"/>
        <v>366</v>
      </c>
      <c r="JXE21" s="146">
        <f t="shared" si="133"/>
        <v>366</v>
      </c>
      <c r="JXF21" s="146">
        <f t="shared" si="133"/>
        <v>366</v>
      </c>
      <c r="JXG21" s="146">
        <f t="shared" si="133"/>
        <v>366</v>
      </c>
      <c r="JXH21" s="146">
        <f t="shared" si="133"/>
        <v>366</v>
      </c>
      <c r="JXI21" s="146">
        <f t="shared" si="133"/>
        <v>366</v>
      </c>
      <c r="JXJ21" s="146">
        <f t="shared" si="133"/>
        <v>366</v>
      </c>
      <c r="JXK21" s="146">
        <f t="shared" si="133"/>
        <v>366</v>
      </c>
      <c r="JXL21" s="146">
        <f t="shared" si="133"/>
        <v>366</v>
      </c>
      <c r="JXM21" s="146">
        <f t="shared" si="133"/>
        <v>366</v>
      </c>
      <c r="JXN21" s="146">
        <f t="shared" si="133"/>
        <v>366</v>
      </c>
      <c r="JXO21" s="146">
        <f t="shared" si="133"/>
        <v>366</v>
      </c>
      <c r="JXP21" s="146">
        <f t="shared" si="133"/>
        <v>366</v>
      </c>
      <c r="JXQ21" s="146">
        <f t="shared" si="133"/>
        <v>366</v>
      </c>
      <c r="JXR21" s="146">
        <f t="shared" si="133"/>
        <v>366</v>
      </c>
      <c r="JXS21" s="146">
        <f t="shared" si="133"/>
        <v>366</v>
      </c>
      <c r="JXT21" s="146">
        <f t="shared" si="133"/>
        <v>366</v>
      </c>
      <c r="JXU21" s="146">
        <f t="shared" si="133"/>
        <v>366</v>
      </c>
      <c r="JXV21" s="146">
        <f t="shared" si="133"/>
        <v>366</v>
      </c>
      <c r="JXW21" s="146">
        <f t="shared" si="133"/>
        <v>366</v>
      </c>
      <c r="JXX21" s="146">
        <f t="shared" si="133"/>
        <v>366</v>
      </c>
      <c r="JXY21" s="146">
        <f t="shared" si="133"/>
        <v>366</v>
      </c>
      <c r="JXZ21" s="146">
        <f t="shared" si="133"/>
        <v>366</v>
      </c>
      <c r="JYA21" s="146">
        <f t="shared" si="133"/>
        <v>366</v>
      </c>
      <c r="JYB21" s="146">
        <f t="shared" si="133"/>
        <v>366</v>
      </c>
      <c r="JYC21" s="146">
        <f t="shared" si="133"/>
        <v>366</v>
      </c>
      <c r="JYD21" s="146">
        <f t="shared" si="133"/>
        <v>366</v>
      </c>
      <c r="JYE21" s="146">
        <f t="shared" si="133"/>
        <v>366</v>
      </c>
      <c r="JYF21" s="146">
        <f t="shared" si="133"/>
        <v>366</v>
      </c>
      <c r="JYG21" s="146">
        <f t="shared" si="133"/>
        <v>366</v>
      </c>
      <c r="JYH21" s="146">
        <f t="shared" si="133"/>
        <v>366</v>
      </c>
      <c r="JYI21" s="146">
        <f t="shared" si="133"/>
        <v>366</v>
      </c>
      <c r="JYJ21" s="146">
        <f t="shared" si="133"/>
        <v>366</v>
      </c>
      <c r="JYK21" s="146">
        <f t="shared" si="133"/>
        <v>366</v>
      </c>
      <c r="JYL21" s="146">
        <f t="shared" si="133"/>
        <v>366</v>
      </c>
      <c r="JYM21" s="146">
        <f t="shared" si="133"/>
        <v>366</v>
      </c>
      <c r="JYN21" s="146">
        <f t="shared" si="133"/>
        <v>366</v>
      </c>
      <c r="JYO21" s="146">
        <f t="shared" si="133"/>
        <v>366</v>
      </c>
      <c r="JYP21" s="146">
        <f t="shared" si="133"/>
        <v>366</v>
      </c>
      <c r="JYQ21" s="146">
        <f t="shared" si="133"/>
        <v>366</v>
      </c>
      <c r="JYR21" s="146">
        <f t="shared" si="133"/>
        <v>366</v>
      </c>
      <c r="JYS21" s="146">
        <f t="shared" si="133"/>
        <v>366</v>
      </c>
      <c r="JYT21" s="146">
        <f t="shared" si="133"/>
        <v>366</v>
      </c>
      <c r="JYU21" s="146">
        <f t="shared" si="133"/>
        <v>366</v>
      </c>
      <c r="JYV21" s="146">
        <f t="shared" si="133"/>
        <v>366</v>
      </c>
      <c r="JYW21" s="146">
        <f t="shared" si="133"/>
        <v>366</v>
      </c>
      <c r="JYX21" s="146">
        <f t="shared" si="133"/>
        <v>366</v>
      </c>
      <c r="JYY21" s="146">
        <f t="shared" ref="JYY21:KBJ21" si="134" xml:space="preserve"> DATE(YEAR(JYY20), MONTH(JYY20) + 12, DAY(1) - 1)</f>
        <v>366</v>
      </c>
      <c r="JYZ21" s="146">
        <f t="shared" si="134"/>
        <v>366</v>
      </c>
      <c r="JZA21" s="146">
        <f t="shared" si="134"/>
        <v>366</v>
      </c>
      <c r="JZB21" s="146">
        <f t="shared" si="134"/>
        <v>366</v>
      </c>
      <c r="JZC21" s="146">
        <f t="shared" si="134"/>
        <v>366</v>
      </c>
      <c r="JZD21" s="146">
        <f t="shared" si="134"/>
        <v>366</v>
      </c>
      <c r="JZE21" s="146">
        <f t="shared" si="134"/>
        <v>366</v>
      </c>
      <c r="JZF21" s="146">
        <f t="shared" si="134"/>
        <v>366</v>
      </c>
      <c r="JZG21" s="146">
        <f t="shared" si="134"/>
        <v>366</v>
      </c>
      <c r="JZH21" s="146">
        <f t="shared" si="134"/>
        <v>366</v>
      </c>
      <c r="JZI21" s="146">
        <f t="shared" si="134"/>
        <v>366</v>
      </c>
      <c r="JZJ21" s="146">
        <f t="shared" si="134"/>
        <v>366</v>
      </c>
      <c r="JZK21" s="146">
        <f t="shared" si="134"/>
        <v>366</v>
      </c>
      <c r="JZL21" s="146">
        <f t="shared" si="134"/>
        <v>366</v>
      </c>
      <c r="JZM21" s="146">
        <f t="shared" si="134"/>
        <v>366</v>
      </c>
      <c r="JZN21" s="146">
        <f t="shared" si="134"/>
        <v>366</v>
      </c>
      <c r="JZO21" s="146">
        <f t="shared" si="134"/>
        <v>366</v>
      </c>
      <c r="JZP21" s="146">
        <f t="shared" si="134"/>
        <v>366</v>
      </c>
      <c r="JZQ21" s="146">
        <f t="shared" si="134"/>
        <v>366</v>
      </c>
      <c r="JZR21" s="146">
        <f t="shared" si="134"/>
        <v>366</v>
      </c>
      <c r="JZS21" s="146">
        <f t="shared" si="134"/>
        <v>366</v>
      </c>
      <c r="JZT21" s="146">
        <f t="shared" si="134"/>
        <v>366</v>
      </c>
      <c r="JZU21" s="146">
        <f t="shared" si="134"/>
        <v>366</v>
      </c>
      <c r="JZV21" s="146">
        <f t="shared" si="134"/>
        <v>366</v>
      </c>
      <c r="JZW21" s="146">
        <f t="shared" si="134"/>
        <v>366</v>
      </c>
      <c r="JZX21" s="146">
        <f t="shared" si="134"/>
        <v>366</v>
      </c>
      <c r="JZY21" s="146">
        <f t="shared" si="134"/>
        <v>366</v>
      </c>
      <c r="JZZ21" s="146">
        <f t="shared" si="134"/>
        <v>366</v>
      </c>
      <c r="KAA21" s="146">
        <f t="shared" si="134"/>
        <v>366</v>
      </c>
      <c r="KAB21" s="146">
        <f t="shared" si="134"/>
        <v>366</v>
      </c>
      <c r="KAC21" s="146">
        <f t="shared" si="134"/>
        <v>366</v>
      </c>
      <c r="KAD21" s="146">
        <f t="shared" si="134"/>
        <v>366</v>
      </c>
      <c r="KAE21" s="146">
        <f t="shared" si="134"/>
        <v>366</v>
      </c>
      <c r="KAF21" s="146">
        <f t="shared" si="134"/>
        <v>366</v>
      </c>
      <c r="KAG21" s="146">
        <f t="shared" si="134"/>
        <v>366</v>
      </c>
      <c r="KAH21" s="146">
        <f t="shared" si="134"/>
        <v>366</v>
      </c>
      <c r="KAI21" s="146">
        <f t="shared" si="134"/>
        <v>366</v>
      </c>
      <c r="KAJ21" s="146">
        <f t="shared" si="134"/>
        <v>366</v>
      </c>
      <c r="KAK21" s="146">
        <f t="shared" si="134"/>
        <v>366</v>
      </c>
      <c r="KAL21" s="146">
        <f t="shared" si="134"/>
        <v>366</v>
      </c>
      <c r="KAM21" s="146">
        <f t="shared" si="134"/>
        <v>366</v>
      </c>
      <c r="KAN21" s="146">
        <f t="shared" si="134"/>
        <v>366</v>
      </c>
      <c r="KAO21" s="146">
        <f t="shared" si="134"/>
        <v>366</v>
      </c>
      <c r="KAP21" s="146">
        <f t="shared" si="134"/>
        <v>366</v>
      </c>
      <c r="KAQ21" s="146">
        <f t="shared" si="134"/>
        <v>366</v>
      </c>
      <c r="KAR21" s="146">
        <f t="shared" si="134"/>
        <v>366</v>
      </c>
      <c r="KAS21" s="146">
        <f t="shared" si="134"/>
        <v>366</v>
      </c>
      <c r="KAT21" s="146">
        <f t="shared" si="134"/>
        <v>366</v>
      </c>
      <c r="KAU21" s="146">
        <f t="shared" si="134"/>
        <v>366</v>
      </c>
      <c r="KAV21" s="146">
        <f t="shared" si="134"/>
        <v>366</v>
      </c>
      <c r="KAW21" s="146">
        <f t="shared" si="134"/>
        <v>366</v>
      </c>
      <c r="KAX21" s="146">
        <f t="shared" si="134"/>
        <v>366</v>
      </c>
      <c r="KAY21" s="146">
        <f t="shared" si="134"/>
        <v>366</v>
      </c>
      <c r="KAZ21" s="146">
        <f t="shared" si="134"/>
        <v>366</v>
      </c>
      <c r="KBA21" s="146">
        <f t="shared" si="134"/>
        <v>366</v>
      </c>
      <c r="KBB21" s="146">
        <f t="shared" si="134"/>
        <v>366</v>
      </c>
      <c r="KBC21" s="146">
        <f t="shared" si="134"/>
        <v>366</v>
      </c>
      <c r="KBD21" s="146">
        <f t="shared" si="134"/>
        <v>366</v>
      </c>
      <c r="KBE21" s="146">
        <f t="shared" si="134"/>
        <v>366</v>
      </c>
      <c r="KBF21" s="146">
        <f t="shared" si="134"/>
        <v>366</v>
      </c>
      <c r="KBG21" s="146">
        <f t="shared" si="134"/>
        <v>366</v>
      </c>
      <c r="KBH21" s="146">
        <f t="shared" si="134"/>
        <v>366</v>
      </c>
      <c r="KBI21" s="146">
        <f t="shared" si="134"/>
        <v>366</v>
      </c>
      <c r="KBJ21" s="146">
        <f t="shared" si="134"/>
        <v>366</v>
      </c>
      <c r="KBK21" s="146">
        <f t="shared" ref="KBK21:KDV21" si="135" xml:space="preserve"> DATE(YEAR(KBK20), MONTH(KBK20) + 12, DAY(1) - 1)</f>
        <v>366</v>
      </c>
      <c r="KBL21" s="146">
        <f t="shared" si="135"/>
        <v>366</v>
      </c>
      <c r="KBM21" s="146">
        <f t="shared" si="135"/>
        <v>366</v>
      </c>
      <c r="KBN21" s="146">
        <f t="shared" si="135"/>
        <v>366</v>
      </c>
      <c r="KBO21" s="146">
        <f t="shared" si="135"/>
        <v>366</v>
      </c>
      <c r="KBP21" s="146">
        <f t="shared" si="135"/>
        <v>366</v>
      </c>
      <c r="KBQ21" s="146">
        <f t="shared" si="135"/>
        <v>366</v>
      </c>
      <c r="KBR21" s="146">
        <f t="shared" si="135"/>
        <v>366</v>
      </c>
      <c r="KBS21" s="146">
        <f t="shared" si="135"/>
        <v>366</v>
      </c>
      <c r="KBT21" s="146">
        <f t="shared" si="135"/>
        <v>366</v>
      </c>
      <c r="KBU21" s="146">
        <f t="shared" si="135"/>
        <v>366</v>
      </c>
      <c r="KBV21" s="146">
        <f t="shared" si="135"/>
        <v>366</v>
      </c>
      <c r="KBW21" s="146">
        <f t="shared" si="135"/>
        <v>366</v>
      </c>
      <c r="KBX21" s="146">
        <f t="shared" si="135"/>
        <v>366</v>
      </c>
      <c r="KBY21" s="146">
        <f t="shared" si="135"/>
        <v>366</v>
      </c>
      <c r="KBZ21" s="146">
        <f t="shared" si="135"/>
        <v>366</v>
      </c>
      <c r="KCA21" s="146">
        <f t="shared" si="135"/>
        <v>366</v>
      </c>
      <c r="KCB21" s="146">
        <f t="shared" si="135"/>
        <v>366</v>
      </c>
      <c r="KCC21" s="146">
        <f t="shared" si="135"/>
        <v>366</v>
      </c>
      <c r="KCD21" s="146">
        <f t="shared" si="135"/>
        <v>366</v>
      </c>
      <c r="KCE21" s="146">
        <f t="shared" si="135"/>
        <v>366</v>
      </c>
      <c r="KCF21" s="146">
        <f t="shared" si="135"/>
        <v>366</v>
      </c>
      <c r="KCG21" s="146">
        <f t="shared" si="135"/>
        <v>366</v>
      </c>
      <c r="KCH21" s="146">
        <f t="shared" si="135"/>
        <v>366</v>
      </c>
      <c r="KCI21" s="146">
        <f t="shared" si="135"/>
        <v>366</v>
      </c>
      <c r="KCJ21" s="146">
        <f t="shared" si="135"/>
        <v>366</v>
      </c>
      <c r="KCK21" s="146">
        <f t="shared" si="135"/>
        <v>366</v>
      </c>
      <c r="KCL21" s="146">
        <f t="shared" si="135"/>
        <v>366</v>
      </c>
      <c r="KCM21" s="146">
        <f t="shared" si="135"/>
        <v>366</v>
      </c>
      <c r="KCN21" s="146">
        <f t="shared" si="135"/>
        <v>366</v>
      </c>
      <c r="KCO21" s="146">
        <f t="shared" si="135"/>
        <v>366</v>
      </c>
      <c r="KCP21" s="146">
        <f t="shared" si="135"/>
        <v>366</v>
      </c>
      <c r="KCQ21" s="146">
        <f t="shared" si="135"/>
        <v>366</v>
      </c>
      <c r="KCR21" s="146">
        <f t="shared" si="135"/>
        <v>366</v>
      </c>
      <c r="KCS21" s="146">
        <f t="shared" si="135"/>
        <v>366</v>
      </c>
      <c r="KCT21" s="146">
        <f t="shared" si="135"/>
        <v>366</v>
      </c>
      <c r="KCU21" s="146">
        <f t="shared" si="135"/>
        <v>366</v>
      </c>
      <c r="KCV21" s="146">
        <f t="shared" si="135"/>
        <v>366</v>
      </c>
      <c r="KCW21" s="146">
        <f t="shared" si="135"/>
        <v>366</v>
      </c>
      <c r="KCX21" s="146">
        <f t="shared" si="135"/>
        <v>366</v>
      </c>
      <c r="KCY21" s="146">
        <f t="shared" si="135"/>
        <v>366</v>
      </c>
      <c r="KCZ21" s="146">
        <f t="shared" si="135"/>
        <v>366</v>
      </c>
      <c r="KDA21" s="146">
        <f t="shared" si="135"/>
        <v>366</v>
      </c>
      <c r="KDB21" s="146">
        <f t="shared" si="135"/>
        <v>366</v>
      </c>
      <c r="KDC21" s="146">
        <f t="shared" si="135"/>
        <v>366</v>
      </c>
      <c r="KDD21" s="146">
        <f t="shared" si="135"/>
        <v>366</v>
      </c>
      <c r="KDE21" s="146">
        <f t="shared" si="135"/>
        <v>366</v>
      </c>
      <c r="KDF21" s="146">
        <f t="shared" si="135"/>
        <v>366</v>
      </c>
      <c r="KDG21" s="146">
        <f t="shared" si="135"/>
        <v>366</v>
      </c>
      <c r="KDH21" s="146">
        <f t="shared" si="135"/>
        <v>366</v>
      </c>
      <c r="KDI21" s="146">
        <f t="shared" si="135"/>
        <v>366</v>
      </c>
      <c r="KDJ21" s="146">
        <f t="shared" si="135"/>
        <v>366</v>
      </c>
      <c r="KDK21" s="146">
        <f t="shared" si="135"/>
        <v>366</v>
      </c>
      <c r="KDL21" s="146">
        <f t="shared" si="135"/>
        <v>366</v>
      </c>
      <c r="KDM21" s="146">
        <f t="shared" si="135"/>
        <v>366</v>
      </c>
      <c r="KDN21" s="146">
        <f t="shared" si="135"/>
        <v>366</v>
      </c>
      <c r="KDO21" s="146">
        <f t="shared" si="135"/>
        <v>366</v>
      </c>
      <c r="KDP21" s="146">
        <f t="shared" si="135"/>
        <v>366</v>
      </c>
      <c r="KDQ21" s="146">
        <f t="shared" si="135"/>
        <v>366</v>
      </c>
      <c r="KDR21" s="146">
        <f t="shared" si="135"/>
        <v>366</v>
      </c>
      <c r="KDS21" s="146">
        <f t="shared" si="135"/>
        <v>366</v>
      </c>
      <c r="KDT21" s="146">
        <f t="shared" si="135"/>
        <v>366</v>
      </c>
      <c r="KDU21" s="146">
        <f t="shared" si="135"/>
        <v>366</v>
      </c>
      <c r="KDV21" s="146">
        <f t="shared" si="135"/>
        <v>366</v>
      </c>
      <c r="KDW21" s="146">
        <f t="shared" ref="KDW21:KGH21" si="136" xml:space="preserve"> DATE(YEAR(KDW20), MONTH(KDW20) + 12, DAY(1) - 1)</f>
        <v>366</v>
      </c>
      <c r="KDX21" s="146">
        <f t="shared" si="136"/>
        <v>366</v>
      </c>
      <c r="KDY21" s="146">
        <f t="shared" si="136"/>
        <v>366</v>
      </c>
      <c r="KDZ21" s="146">
        <f t="shared" si="136"/>
        <v>366</v>
      </c>
      <c r="KEA21" s="146">
        <f t="shared" si="136"/>
        <v>366</v>
      </c>
      <c r="KEB21" s="146">
        <f t="shared" si="136"/>
        <v>366</v>
      </c>
      <c r="KEC21" s="146">
        <f t="shared" si="136"/>
        <v>366</v>
      </c>
      <c r="KED21" s="146">
        <f t="shared" si="136"/>
        <v>366</v>
      </c>
      <c r="KEE21" s="146">
        <f t="shared" si="136"/>
        <v>366</v>
      </c>
      <c r="KEF21" s="146">
        <f t="shared" si="136"/>
        <v>366</v>
      </c>
      <c r="KEG21" s="146">
        <f t="shared" si="136"/>
        <v>366</v>
      </c>
      <c r="KEH21" s="146">
        <f t="shared" si="136"/>
        <v>366</v>
      </c>
      <c r="KEI21" s="146">
        <f t="shared" si="136"/>
        <v>366</v>
      </c>
      <c r="KEJ21" s="146">
        <f t="shared" si="136"/>
        <v>366</v>
      </c>
      <c r="KEK21" s="146">
        <f t="shared" si="136"/>
        <v>366</v>
      </c>
      <c r="KEL21" s="146">
        <f t="shared" si="136"/>
        <v>366</v>
      </c>
      <c r="KEM21" s="146">
        <f t="shared" si="136"/>
        <v>366</v>
      </c>
      <c r="KEN21" s="146">
        <f t="shared" si="136"/>
        <v>366</v>
      </c>
      <c r="KEO21" s="146">
        <f t="shared" si="136"/>
        <v>366</v>
      </c>
      <c r="KEP21" s="146">
        <f t="shared" si="136"/>
        <v>366</v>
      </c>
      <c r="KEQ21" s="146">
        <f t="shared" si="136"/>
        <v>366</v>
      </c>
      <c r="KER21" s="146">
        <f t="shared" si="136"/>
        <v>366</v>
      </c>
      <c r="KES21" s="146">
        <f t="shared" si="136"/>
        <v>366</v>
      </c>
      <c r="KET21" s="146">
        <f t="shared" si="136"/>
        <v>366</v>
      </c>
      <c r="KEU21" s="146">
        <f t="shared" si="136"/>
        <v>366</v>
      </c>
      <c r="KEV21" s="146">
        <f t="shared" si="136"/>
        <v>366</v>
      </c>
      <c r="KEW21" s="146">
        <f t="shared" si="136"/>
        <v>366</v>
      </c>
      <c r="KEX21" s="146">
        <f t="shared" si="136"/>
        <v>366</v>
      </c>
      <c r="KEY21" s="146">
        <f t="shared" si="136"/>
        <v>366</v>
      </c>
      <c r="KEZ21" s="146">
        <f t="shared" si="136"/>
        <v>366</v>
      </c>
      <c r="KFA21" s="146">
        <f t="shared" si="136"/>
        <v>366</v>
      </c>
      <c r="KFB21" s="146">
        <f t="shared" si="136"/>
        <v>366</v>
      </c>
      <c r="KFC21" s="146">
        <f t="shared" si="136"/>
        <v>366</v>
      </c>
      <c r="KFD21" s="146">
        <f t="shared" si="136"/>
        <v>366</v>
      </c>
      <c r="KFE21" s="146">
        <f t="shared" si="136"/>
        <v>366</v>
      </c>
      <c r="KFF21" s="146">
        <f t="shared" si="136"/>
        <v>366</v>
      </c>
      <c r="KFG21" s="146">
        <f t="shared" si="136"/>
        <v>366</v>
      </c>
      <c r="KFH21" s="146">
        <f t="shared" si="136"/>
        <v>366</v>
      </c>
      <c r="KFI21" s="146">
        <f t="shared" si="136"/>
        <v>366</v>
      </c>
      <c r="KFJ21" s="146">
        <f t="shared" si="136"/>
        <v>366</v>
      </c>
      <c r="KFK21" s="146">
        <f t="shared" si="136"/>
        <v>366</v>
      </c>
      <c r="KFL21" s="146">
        <f t="shared" si="136"/>
        <v>366</v>
      </c>
      <c r="KFM21" s="146">
        <f t="shared" si="136"/>
        <v>366</v>
      </c>
      <c r="KFN21" s="146">
        <f t="shared" si="136"/>
        <v>366</v>
      </c>
      <c r="KFO21" s="146">
        <f t="shared" si="136"/>
        <v>366</v>
      </c>
      <c r="KFP21" s="146">
        <f t="shared" si="136"/>
        <v>366</v>
      </c>
      <c r="KFQ21" s="146">
        <f t="shared" si="136"/>
        <v>366</v>
      </c>
      <c r="KFR21" s="146">
        <f t="shared" si="136"/>
        <v>366</v>
      </c>
      <c r="KFS21" s="146">
        <f t="shared" si="136"/>
        <v>366</v>
      </c>
      <c r="KFT21" s="146">
        <f t="shared" si="136"/>
        <v>366</v>
      </c>
      <c r="KFU21" s="146">
        <f t="shared" si="136"/>
        <v>366</v>
      </c>
      <c r="KFV21" s="146">
        <f t="shared" si="136"/>
        <v>366</v>
      </c>
      <c r="KFW21" s="146">
        <f t="shared" si="136"/>
        <v>366</v>
      </c>
      <c r="KFX21" s="146">
        <f t="shared" si="136"/>
        <v>366</v>
      </c>
      <c r="KFY21" s="146">
        <f t="shared" si="136"/>
        <v>366</v>
      </c>
      <c r="KFZ21" s="146">
        <f t="shared" si="136"/>
        <v>366</v>
      </c>
      <c r="KGA21" s="146">
        <f t="shared" si="136"/>
        <v>366</v>
      </c>
      <c r="KGB21" s="146">
        <f t="shared" si="136"/>
        <v>366</v>
      </c>
      <c r="KGC21" s="146">
        <f t="shared" si="136"/>
        <v>366</v>
      </c>
      <c r="KGD21" s="146">
        <f t="shared" si="136"/>
        <v>366</v>
      </c>
      <c r="KGE21" s="146">
        <f t="shared" si="136"/>
        <v>366</v>
      </c>
      <c r="KGF21" s="146">
        <f t="shared" si="136"/>
        <v>366</v>
      </c>
      <c r="KGG21" s="146">
        <f t="shared" si="136"/>
        <v>366</v>
      </c>
      <c r="KGH21" s="146">
        <f t="shared" si="136"/>
        <v>366</v>
      </c>
      <c r="KGI21" s="146">
        <f t="shared" ref="KGI21:KIT21" si="137" xml:space="preserve"> DATE(YEAR(KGI20), MONTH(KGI20) + 12, DAY(1) - 1)</f>
        <v>366</v>
      </c>
      <c r="KGJ21" s="146">
        <f t="shared" si="137"/>
        <v>366</v>
      </c>
      <c r="KGK21" s="146">
        <f t="shared" si="137"/>
        <v>366</v>
      </c>
      <c r="KGL21" s="146">
        <f t="shared" si="137"/>
        <v>366</v>
      </c>
      <c r="KGM21" s="146">
        <f t="shared" si="137"/>
        <v>366</v>
      </c>
      <c r="KGN21" s="146">
        <f t="shared" si="137"/>
        <v>366</v>
      </c>
      <c r="KGO21" s="146">
        <f t="shared" si="137"/>
        <v>366</v>
      </c>
      <c r="KGP21" s="146">
        <f t="shared" si="137"/>
        <v>366</v>
      </c>
      <c r="KGQ21" s="146">
        <f t="shared" si="137"/>
        <v>366</v>
      </c>
      <c r="KGR21" s="146">
        <f t="shared" si="137"/>
        <v>366</v>
      </c>
      <c r="KGS21" s="146">
        <f t="shared" si="137"/>
        <v>366</v>
      </c>
      <c r="KGT21" s="146">
        <f t="shared" si="137"/>
        <v>366</v>
      </c>
      <c r="KGU21" s="146">
        <f t="shared" si="137"/>
        <v>366</v>
      </c>
      <c r="KGV21" s="146">
        <f t="shared" si="137"/>
        <v>366</v>
      </c>
      <c r="KGW21" s="146">
        <f t="shared" si="137"/>
        <v>366</v>
      </c>
      <c r="KGX21" s="146">
        <f t="shared" si="137"/>
        <v>366</v>
      </c>
      <c r="KGY21" s="146">
        <f t="shared" si="137"/>
        <v>366</v>
      </c>
      <c r="KGZ21" s="146">
        <f t="shared" si="137"/>
        <v>366</v>
      </c>
      <c r="KHA21" s="146">
        <f t="shared" si="137"/>
        <v>366</v>
      </c>
      <c r="KHB21" s="146">
        <f t="shared" si="137"/>
        <v>366</v>
      </c>
      <c r="KHC21" s="146">
        <f t="shared" si="137"/>
        <v>366</v>
      </c>
      <c r="KHD21" s="146">
        <f t="shared" si="137"/>
        <v>366</v>
      </c>
      <c r="KHE21" s="146">
        <f t="shared" si="137"/>
        <v>366</v>
      </c>
      <c r="KHF21" s="146">
        <f t="shared" si="137"/>
        <v>366</v>
      </c>
      <c r="KHG21" s="146">
        <f t="shared" si="137"/>
        <v>366</v>
      </c>
      <c r="KHH21" s="146">
        <f t="shared" si="137"/>
        <v>366</v>
      </c>
      <c r="KHI21" s="146">
        <f t="shared" si="137"/>
        <v>366</v>
      </c>
      <c r="KHJ21" s="146">
        <f t="shared" si="137"/>
        <v>366</v>
      </c>
      <c r="KHK21" s="146">
        <f t="shared" si="137"/>
        <v>366</v>
      </c>
      <c r="KHL21" s="146">
        <f t="shared" si="137"/>
        <v>366</v>
      </c>
      <c r="KHM21" s="146">
        <f t="shared" si="137"/>
        <v>366</v>
      </c>
      <c r="KHN21" s="146">
        <f t="shared" si="137"/>
        <v>366</v>
      </c>
      <c r="KHO21" s="146">
        <f t="shared" si="137"/>
        <v>366</v>
      </c>
      <c r="KHP21" s="146">
        <f t="shared" si="137"/>
        <v>366</v>
      </c>
      <c r="KHQ21" s="146">
        <f t="shared" si="137"/>
        <v>366</v>
      </c>
      <c r="KHR21" s="146">
        <f t="shared" si="137"/>
        <v>366</v>
      </c>
      <c r="KHS21" s="146">
        <f t="shared" si="137"/>
        <v>366</v>
      </c>
      <c r="KHT21" s="146">
        <f t="shared" si="137"/>
        <v>366</v>
      </c>
      <c r="KHU21" s="146">
        <f t="shared" si="137"/>
        <v>366</v>
      </c>
      <c r="KHV21" s="146">
        <f t="shared" si="137"/>
        <v>366</v>
      </c>
      <c r="KHW21" s="146">
        <f t="shared" si="137"/>
        <v>366</v>
      </c>
      <c r="KHX21" s="146">
        <f t="shared" si="137"/>
        <v>366</v>
      </c>
      <c r="KHY21" s="146">
        <f t="shared" si="137"/>
        <v>366</v>
      </c>
      <c r="KHZ21" s="146">
        <f t="shared" si="137"/>
        <v>366</v>
      </c>
      <c r="KIA21" s="146">
        <f t="shared" si="137"/>
        <v>366</v>
      </c>
      <c r="KIB21" s="146">
        <f t="shared" si="137"/>
        <v>366</v>
      </c>
      <c r="KIC21" s="146">
        <f t="shared" si="137"/>
        <v>366</v>
      </c>
      <c r="KID21" s="146">
        <f t="shared" si="137"/>
        <v>366</v>
      </c>
      <c r="KIE21" s="146">
        <f t="shared" si="137"/>
        <v>366</v>
      </c>
      <c r="KIF21" s="146">
        <f t="shared" si="137"/>
        <v>366</v>
      </c>
      <c r="KIG21" s="146">
        <f t="shared" si="137"/>
        <v>366</v>
      </c>
      <c r="KIH21" s="146">
        <f t="shared" si="137"/>
        <v>366</v>
      </c>
      <c r="KII21" s="146">
        <f t="shared" si="137"/>
        <v>366</v>
      </c>
      <c r="KIJ21" s="146">
        <f t="shared" si="137"/>
        <v>366</v>
      </c>
      <c r="KIK21" s="146">
        <f t="shared" si="137"/>
        <v>366</v>
      </c>
      <c r="KIL21" s="146">
        <f t="shared" si="137"/>
        <v>366</v>
      </c>
      <c r="KIM21" s="146">
        <f t="shared" si="137"/>
        <v>366</v>
      </c>
      <c r="KIN21" s="146">
        <f t="shared" si="137"/>
        <v>366</v>
      </c>
      <c r="KIO21" s="146">
        <f t="shared" si="137"/>
        <v>366</v>
      </c>
      <c r="KIP21" s="146">
        <f t="shared" si="137"/>
        <v>366</v>
      </c>
      <c r="KIQ21" s="146">
        <f t="shared" si="137"/>
        <v>366</v>
      </c>
      <c r="KIR21" s="146">
        <f t="shared" si="137"/>
        <v>366</v>
      </c>
      <c r="KIS21" s="146">
        <f t="shared" si="137"/>
        <v>366</v>
      </c>
      <c r="KIT21" s="146">
        <f t="shared" si="137"/>
        <v>366</v>
      </c>
      <c r="KIU21" s="146">
        <f t="shared" ref="KIU21:KLF21" si="138" xml:space="preserve"> DATE(YEAR(KIU20), MONTH(KIU20) + 12, DAY(1) - 1)</f>
        <v>366</v>
      </c>
      <c r="KIV21" s="146">
        <f t="shared" si="138"/>
        <v>366</v>
      </c>
      <c r="KIW21" s="146">
        <f t="shared" si="138"/>
        <v>366</v>
      </c>
      <c r="KIX21" s="146">
        <f t="shared" si="138"/>
        <v>366</v>
      </c>
      <c r="KIY21" s="146">
        <f t="shared" si="138"/>
        <v>366</v>
      </c>
      <c r="KIZ21" s="146">
        <f t="shared" si="138"/>
        <v>366</v>
      </c>
      <c r="KJA21" s="146">
        <f t="shared" si="138"/>
        <v>366</v>
      </c>
      <c r="KJB21" s="146">
        <f t="shared" si="138"/>
        <v>366</v>
      </c>
      <c r="KJC21" s="146">
        <f t="shared" si="138"/>
        <v>366</v>
      </c>
      <c r="KJD21" s="146">
        <f t="shared" si="138"/>
        <v>366</v>
      </c>
      <c r="KJE21" s="146">
        <f t="shared" si="138"/>
        <v>366</v>
      </c>
      <c r="KJF21" s="146">
        <f t="shared" si="138"/>
        <v>366</v>
      </c>
      <c r="KJG21" s="146">
        <f t="shared" si="138"/>
        <v>366</v>
      </c>
      <c r="KJH21" s="146">
        <f t="shared" si="138"/>
        <v>366</v>
      </c>
      <c r="KJI21" s="146">
        <f t="shared" si="138"/>
        <v>366</v>
      </c>
      <c r="KJJ21" s="146">
        <f t="shared" si="138"/>
        <v>366</v>
      </c>
      <c r="KJK21" s="146">
        <f t="shared" si="138"/>
        <v>366</v>
      </c>
      <c r="KJL21" s="146">
        <f t="shared" si="138"/>
        <v>366</v>
      </c>
      <c r="KJM21" s="146">
        <f t="shared" si="138"/>
        <v>366</v>
      </c>
      <c r="KJN21" s="146">
        <f t="shared" si="138"/>
        <v>366</v>
      </c>
      <c r="KJO21" s="146">
        <f t="shared" si="138"/>
        <v>366</v>
      </c>
      <c r="KJP21" s="146">
        <f t="shared" si="138"/>
        <v>366</v>
      </c>
      <c r="KJQ21" s="146">
        <f t="shared" si="138"/>
        <v>366</v>
      </c>
      <c r="KJR21" s="146">
        <f t="shared" si="138"/>
        <v>366</v>
      </c>
      <c r="KJS21" s="146">
        <f t="shared" si="138"/>
        <v>366</v>
      </c>
      <c r="KJT21" s="146">
        <f t="shared" si="138"/>
        <v>366</v>
      </c>
      <c r="KJU21" s="146">
        <f t="shared" si="138"/>
        <v>366</v>
      </c>
      <c r="KJV21" s="146">
        <f t="shared" si="138"/>
        <v>366</v>
      </c>
      <c r="KJW21" s="146">
        <f t="shared" si="138"/>
        <v>366</v>
      </c>
      <c r="KJX21" s="146">
        <f t="shared" si="138"/>
        <v>366</v>
      </c>
      <c r="KJY21" s="146">
        <f t="shared" si="138"/>
        <v>366</v>
      </c>
      <c r="KJZ21" s="146">
        <f t="shared" si="138"/>
        <v>366</v>
      </c>
      <c r="KKA21" s="146">
        <f t="shared" si="138"/>
        <v>366</v>
      </c>
      <c r="KKB21" s="146">
        <f t="shared" si="138"/>
        <v>366</v>
      </c>
      <c r="KKC21" s="146">
        <f t="shared" si="138"/>
        <v>366</v>
      </c>
      <c r="KKD21" s="146">
        <f t="shared" si="138"/>
        <v>366</v>
      </c>
      <c r="KKE21" s="146">
        <f t="shared" si="138"/>
        <v>366</v>
      </c>
      <c r="KKF21" s="146">
        <f t="shared" si="138"/>
        <v>366</v>
      </c>
      <c r="KKG21" s="146">
        <f t="shared" si="138"/>
        <v>366</v>
      </c>
      <c r="KKH21" s="146">
        <f t="shared" si="138"/>
        <v>366</v>
      </c>
      <c r="KKI21" s="146">
        <f t="shared" si="138"/>
        <v>366</v>
      </c>
      <c r="KKJ21" s="146">
        <f t="shared" si="138"/>
        <v>366</v>
      </c>
      <c r="KKK21" s="146">
        <f t="shared" si="138"/>
        <v>366</v>
      </c>
      <c r="KKL21" s="146">
        <f t="shared" si="138"/>
        <v>366</v>
      </c>
      <c r="KKM21" s="146">
        <f t="shared" si="138"/>
        <v>366</v>
      </c>
      <c r="KKN21" s="146">
        <f t="shared" si="138"/>
        <v>366</v>
      </c>
      <c r="KKO21" s="146">
        <f t="shared" si="138"/>
        <v>366</v>
      </c>
      <c r="KKP21" s="146">
        <f t="shared" si="138"/>
        <v>366</v>
      </c>
      <c r="KKQ21" s="146">
        <f t="shared" si="138"/>
        <v>366</v>
      </c>
      <c r="KKR21" s="146">
        <f t="shared" si="138"/>
        <v>366</v>
      </c>
      <c r="KKS21" s="146">
        <f t="shared" si="138"/>
        <v>366</v>
      </c>
      <c r="KKT21" s="146">
        <f t="shared" si="138"/>
        <v>366</v>
      </c>
      <c r="KKU21" s="146">
        <f t="shared" si="138"/>
        <v>366</v>
      </c>
      <c r="KKV21" s="146">
        <f t="shared" si="138"/>
        <v>366</v>
      </c>
      <c r="KKW21" s="146">
        <f t="shared" si="138"/>
        <v>366</v>
      </c>
      <c r="KKX21" s="146">
        <f t="shared" si="138"/>
        <v>366</v>
      </c>
      <c r="KKY21" s="146">
        <f t="shared" si="138"/>
        <v>366</v>
      </c>
      <c r="KKZ21" s="146">
        <f t="shared" si="138"/>
        <v>366</v>
      </c>
      <c r="KLA21" s="146">
        <f t="shared" si="138"/>
        <v>366</v>
      </c>
      <c r="KLB21" s="146">
        <f t="shared" si="138"/>
        <v>366</v>
      </c>
      <c r="KLC21" s="146">
        <f t="shared" si="138"/>
        <v>366</v>
      </c>
      <c r="KLD21" s="146">
        <f t="shared" si="138"/>
        <v>366</v>
      </c>
      <c r="KLE21" s="146">
        <f t="shared" si="138"/>
        <v>366</v>
      </c>
      <c r="KLF21" s="146">
        <f t="shared" si="138"/>
        <v>366</v>
      </c>
      <c r="KLG21" s="146">
        <f t="shared" ref="KLG21:KNR21" si="139" xml:space="preserve"> DATE(YEAR(KLG20), MONTH(KLG20) + 12, DAY(1) - 1)</f>
        <v>366</v>
      </c>
      <c r="KLH21" s="146">
        <f t="shared" si="139"/>
        <v>366</v>
      </c>
      <c r="KLI21" s="146">
        <f t="shared" si="139"/>
        <v>366</v>
      </c>
      <c r="KLJ21" s="146">
        <f t="shared" si="139"/>
        <v>366</v>
      </c>
      <c r="KLK21" s="146">
        <f t="shared" si="139"/>
        <v>366</v>
      </c>
      <c r="KLL21" s="146">
        <f t="shared" si="139"/>
        <v>366</v>
      </c>
      <c r="KLM21" s="146">
        <f t="shared" si="139"/>
        <v>366</v>
      </c>
      <c r="KLN21" s="146">
        <f t="shared" si="139"/>
        <v>366</v>
      </c>
      <c r="KLO21" s="146">
        <f t="shared" si="139"/>
        <v>366</v>
      </c>
      <c r="KLP21" s="146">
        <f t="shared" si="139"/>
        <v>366</v>
      </c>
      <c r="KLQ21" s="146">
        <f t="shared" si="139"/>
        <v>366</v>
      </c>
      <c r="KLR21" s="146">
        <f t="shared" si="139"/>
        <v>366</v>
      </c>
      <c r="KLS21" s="146">
        <f t="shared" si="139"/>
        <v>366</v>
      </c>
      <c r="KLT21" s="146">
        <f t="shared" si="139"/>
        <v>366</v>
      </c>
      <c r="KLU21" s="146">
        <f t="shared" si="139"/>
        <v>366</v>
      </c>
      <c r="KLV21" s="146">
        <f t="shared" si="139"/>
        <v>366</v>
      </c>
      <c r="KLW21" s="146">
        <f t="shared" si="139"/>
        <v>366</v>
      </c>
      <c r="KLX21" s="146">
        <f t="shared" si="139"/>
        <v>366</v>
      </c>
      <c r="KLY21" s="146">
        <f t="shared" si="139"/>
        <v>366</v>
      </c>
      <c r="KLZ21" s="146">
        <f t="shared" si="139"/>
        <v>366</v>
      </c>
      <c r="KMA21" s="146">
        <f t="shared" si="139"/>
        <v>366</v>
      </c>
      <c r="KMB21" s="146">
        <f t="shared" si="139"/>
        <v>366</v>
      </c>
      <c r="KMC21" s="146">
        <f t="shared" si="139"/>
        <v>366</v>
      </c>
      <c r="KMD21" s="146">
        <f t="shared" si="139"/>
        <v>366</v>
      </c>
      <c r="KME21" s="146">
        <f t="shared" si="139"/>
        <v>366</v>
      </c>
      <c r="KMF21" s="146">
        <f t="shared" si="139"/>
        <v>366</v>
      </c>
      <c r="KMG21" s="146">
        <f t="shared" si="139"/>
        <v>366</v>
      </c>
      <c r="KMH21" s="146">
        <f t="shared" si="139"/>
        <v>366</v>
      </c>
      <c r="KMI21" s="146">
        <f t="shared" si="139"/>
        <v>366</v>
      </c>
      <c r="KMJ21" s="146">
        <f t="shared" si="139"/>
        <v>366</v>
      </c>
      <c r="KMK21" s="146">
        <f t="shared" si="139"/>
        <v>366</v>
      </c>
      <c r="KML21" s="146">
        <f t="shared" si="139"/>
        <v>366</v>
      </c>
      <c r="KMM21" s="146">
        <f t="shared" si="139"/>
        <v>366</v>
      </c>
      <c r="KMN21" s="146">
        <f t="shared" si="139"/>
        <v>366</v>
      </c>
      <c r="KMO21" s="146">
        <f t="shared" si="139"/>
        <v>366</v>
      </c>
      <c r="KMP21" s="146">
        <f t="shared" si="139"/>
        <v>366</v>
      </c>
      <c r="KMQ21" s="146">
        <f t="shared" si="139"/>
        <v>366</v>
      </c>
      <c r="KMR21" s="146">
        <f t="shared" si="139"/>
        <v>366</v>
      </c>
      <c r="KMS21" s="146">
        <f t="shared" si="139"/>
        <v>366</v>
      </c>
      <c r="KMT21" s="146">
        <f t="shared" si="139"/>
        <v>366</v>
      </c>
      <c r="KMU21" s="146">
        <f t="shared" si="139"/>
        <v>366</v>
      </c>
      <c r="KMV21" s="146">
        <f t="shared" si="139"/>
        <v>366</v>
      </c>
      <c r="KMW21" s="146">
        <f t="shared" si="139"/>
        <v>366</v>
      </c>
      <c r="KMX21" s="146">
        <f t="shared" si="139"/>
        <v>366</v>
      </c>
      <c r="KMY21" s="146">
        <f t="shared" si="139"/>
        <v>366</v>
      </c>
      <c r="KMZ21" s="146">
        <f t="shared" si="139"/>
        <v>366</v>
      </c>
      <c r="KNA21" s="146">
        <f t="shared" si="139"/>
        <v>366</v>
      </c>
      <c r="KNB21" s="146">
        <f t="shared" si="139"/>
        <v>366</v>
      </c>
      <c r="KNC21" s="146">
        <f t="shared" si="139"/>
        <v>366</v>
      </c>
      <c r="KND21" s="146">
        <f t="shared" si="139"/>
        <v>366</v>
      </c>
      <c r="KNE21" s="146">
        <f t="shared" si="139"/>
        <v>366</v>
      </c>
      <c r="KNF21" s="146">
        <f t="shared" si="139"/>
        <v>366</v>
      </c>
      <c r="KNG21" s="146">
        <f t="shared" si="139"/>
        <v>366</v>
      </c>
      <c r="KNH21" s="146">
        <f t="shared" si="139"/>
        <v>366</v>
      </c>
      <c r="KNI21" s="146">
        <f t="shared" si="139"/>
        <v>366</v>
      </c>
      <c r="KNJ21" s="146">
        <f t="shared" si="139"/>
        <v>366</v>
      </c>
      <c r="KNK21" s="146">
        <f t="shared" si="139"/>
        <v>366</v>
      </c>
      <c r="KNL21" s="146">
        <f t="shared" si="139"/>
        <v>366</v>
      </c>
      <c r="KNM21" s="146">
        <f t="shared" si="139"/>
        <v>366</v>
      </c>
      <c r="KNN21" s="146">
        <f t="shared" si="139"/>
        <v>366</v>
      </c>
      <c r="KNO21" s="146">
        <f t="shared" si="139"/>
        <v>366</v>
      </c>
      <c r="KNP21" s="146">
        <f t="shared" si="139"/>
        <v>366</v>
      </c>
      <c r="KNQ21" s="146">
        <f t="shared" si="139"/>
        <v>366</v>
      </c>
      <c r="KNR21" s="146">
        <f t="shared" si="139"/>
        <v>366</v>
      </c>
      <c r="KNS21" s="146">
        <f t="shared" ref="KNS21:KQD21" si="140" xml:space="preserve"> DATE(YEAR(KNS20), MONTH(KNS20) + 12, DAY(1) - 1)</f>
        <v>366</v>
      </c>
      <c r="KNT21" s="146">
        <f t="shared" si="140"/>
        <v>366</v>
      </c>
      <c r="KNU21" s="146">
        <f t="shared" si="140"/>
        <v>366</v>
      </c>
      <c r="KNV21" s="146">
        <f t="shared" si="140"/>
        <v>366</v>
      </c>
      <c r="KNW21" s="146">
        <f t="shared" si="140"/>
        <v>366</v>
      </c>
      <c r="KNX21" s="146">
        <f t="shared" si="140"/>
        <v>366</v>
      </c>
      <c r="KNY21" s="146">
        <f t="shared" si="140"/>
        <v>366</v>
      </c>
      <c r="KNZ21" s="146">
        <f t="shared" si="140"/>
        <v>366</v>
      </c>
      <c r="KOA21" s="146">
        <f t="shared" si="140"/>
        <v>366</v>
      </c>
      <c r="KOB21" s="146">
        <f t="shared" si="140"/>
        <v>366</v>
      </c>
      <c r="KOC21" s="146">
        <f t="shared" si="140"/>
        <v>366</v>
      </c>
      <c r="KOD21" s="146">
        <f t="shared" si="140"/>
        <v>366</v>
      </c>
      <c r="KOE21" s="146">
        <f t="shared" si="140"/>
        <v>366</v>
      </c>
      <c r="KOF21" s="146">
        <f t="shared" si="140"/>
        <v>366</v>
      </c>
      <c r="KOG21" s="146">
        <f t="shared" si="140"/>
        <v>366</v>
      </c>
      <c r="KOH21" s="146">
        <f t="shared" si="140"/>
        <v>366</v>
      </c>
      <c r="KOI21" s="146">
        <f t="shared" si="140"/>
        <v>366</v>
      </c>
      <c r="KOJ21" s="146">
        <f t="shared" si="140"/>
        <v>366</v>
      </c>
      <c r="KOK21" s="146">
        <f t="shared" si="140"/>
        <v>366</v>
      </c>
      <c r="KOL21" s="146">
        <f t="shared" si="140"/>
        <v>366</v>
      </c>
      <c r="KOM21" s="146">
        <f t="shared" si="140"/>
        <v>366</v>
      </c>
      <c r="KON21" s="146">
        <f t="shared" si="140"/>
        <v>366</v>
      </c>
      <c r="KOO21" s="146">
        <f t="shared" si="140"/>
        <v>366</v>
      </c>
      <c r="KOP21" s="146">
        <f t="shared" si="140"/>
        <v>366</v>
      </c>
      <c r="KOQ21" s="146">
        <f t="shared" si="140"/>
        <v>366</v>
      </c>
      <c r="KOR21" s="146">
        <f t="shared" si="140"/>
        <v>366</v>
      </c>
      <c r="KOS21" s="146">
        <f t="shared" si="140"/>
        <v>366</v>
      </c>
      <c r="KOT21" s="146">
        <f t="shared" si="140"/>
        <v>366</v>
      </c>
      <c r="KOU21" s="146">
        <f t="shared" si="140"/>
        <v>366</v>
      </c>
      <c r="KOV21" s="146">
        <f t="shared" si="140"/>
        <v>366</v>
      </c>
      <c r="KOW21" s="146">
        <f t="shared" si="140"/>
        <v>366</v>
      </c>
      <c r="KOX21" s="146">
        <f t="shared" si="140"/>
        <v>366</v>
      </c>
      <c r="KOY21" s="146">
        <f t="shared" si="140"/>
        <v>366</v>
      </c>
      <c r="KOZ21" s="146">
        <f t="shared" si="140"/>
        <v>366</v>
      </c>
      <c r="KPA21" s="146">
        <f t="shared" si="140"/>
        <v>366</v>
      </c>
      <c r="KPB21" s="146">
        <f t="shared" si="140"/>
        <v>366</v>
      </c>
      <c r="KPC21" s="146">
        <f t="shared" si="140"/>
        <v>366</v>
      </c>
      <c r="KPD21" s="146">
        <f t="shared" si="140"/>
        <v>366</v>
      </c>
      <c r="KPE21" s="146">
        <f t="shared" si="140"/>
        <v>366</v>
      </c>
      <c r="KPF21" s="146">
        <f t="shared" si="140"/>
        <v>366</v>
      </c>
      <c r="KPG21" s="146">
        <f t="shared" si="140"/>
        <v>366</v>
      </c>
      <c r="KPH21" s="146">
        <f t="shared" si="140"/>
        <v>366</v>
      </c>
      <c r="KPI21" s="146">
        <f t="shared" si="140"/>
        <v>366</v>
      </c>
      <c r="KPJ21" s="146">
        <f t="shared" si="140"/>
        <v>366</v>
      </c>
      <c r="KPK21" s="146">
        <f t="shared" si="140"/>
        <v>366</v>
      </c>
      <c r="KPL21" s="146">
        <f t="shared" si="140"/>
        <v>366</v>
      </c>
      <c r="KPM21" s="146">
        <f t="shared" si="140"/>
        <v>366</v>
      </c>
      <c r="KPN21" s="146">
        <f t="shared" si="140"/>
        <v>366</v>
      </c>
      <c r="KPO21" s="146">
        <f t="shared" si="140"/>
        <v>366</v>
      </c>
      <c r="KPP21" s="146">
        <f t="shared" si="140"/>
        <v>366</v>
      </c>
      <c r="KPQ21" s="146">
        <f t="shared" si="140"/>
        <v>366</v>
      </c>
      <c r="KPR21" s="146">
        <f t="shared" si="140"/>
        <v>366</v>
      </c>
      <c r="KPS21" s="146">
        <f t="shared" si="140"/>
        <v>366</v>
      </c>
      <c r="KPT21" s="146">
        <f t="shared" si="140"/>
        <v>366</v>
      </c>
      <c r="KPU21" s="146">
        <f t="shared" si="140"/>
        <v>366</v>
      </c>
      <c r="KPV21" s="146">
        <f t="shared" si="140"/>
        <v>366</v>
      </c>
      <c r="KPW21" s="146">
        <f t="shared" si="140"/>
        <v>366</v>
      </c>
      <c r="KPX21" s="146">
        <f t="shared" si="140"/>
        <v>366</v>
      </c>
      <c r="KPY21" s="146">
        <f t="shared" si="140"/>
        <v>366</v>
      </c>
      <c r="KPZ21" s="146">
        <f t="shared" si="140"/>
        <v>366</v>
      </c>
      <c r="KQA21" s="146">
        <f t="shared" si="140"/>
        <v>366</v>
      </c>
      <c r="KQB21" s="146">
        <f t="shared" si="140"/>
        <v>366</v>
      </c>
      <c r="KQC21" s="146">
        <f t="shared" si="140"/>
        <v>366</v>
      </c>
      <c r="KQD21" s="146">
        <f t="shared" si="140"/>
        <v>366</v>
      </c>
      <c r="KQE21" s="146">
        <f t="shared" ref="KQE21:KSP21" si="141" xml:space="preserve"> DATE(YEAR(KQE20), MONTH(KQE20) + 12, DAY(1) - 1)</f>
        <v>366</v>
      </c>
      <c r="KQF21" s="146">
        <f t="shared" si="141"/>
        <v>366</v>
      </c>
      <c r="KQG21" s="146">
        <f t="shared" si="141"/>
        <v>366</v>
      </c>
      <c r="KQH21" s="146">
        <f t="shared" si="141"/>
        <v>366</v>
      </c>
      <c r="KQI21" s="146">
        <f t="shared" si="141"/>
        <v>366</v>
      </c>
      <c r="KQJ21" s="146">
        <f t="shared" si="141"/>
        <v>366</v>
      </c>
      <c r="KQK21" s="146">
        <f t="shared" si="141"/>
        <v>366</v>
      </c>
      <c r="KQL21" s="146">
        <f t="shared" si="141"/>
        <v>366</v>
      </c>
      <c r="KQM21" s="146">
        <f t="shared" si="141"/>
        <v>366</v>
      </c>
      <c r="KQN21" s="146">
        <f t="shared" si="141"/>
        <v>366</v>
      </c>
      <c r="KQO21" s="146">
        <f t="shared" si="141"/>
        <v>366</v>
      </c>
      <c r="KQP21" s="146">
        <f t="shared" si="141"/>
        <v>366</v>
      </c>
      <c r="KQQ21" s="146">
        <f t="shared" si="141"/>
        <v>366</v>
      </c>
      <c r="KQR21" s="146">
        <f t="shared" si="141"/>
        <v>366</v>
      </c>
      <c r="KQS21" s="146">
        <f t="shared" si="141"/>
        <v>366</v>
      </c>
      <c r="KQT21" s="146">
        <f t="shared" si="141"/>
        <v>366</v>
      </c>
      <c r="KQU21" s="146">
        <f t="shared" si="141"/>
        <v>366</v>
      </c>
      <c r="KQV21" s="146">
        <f t="shared" si="141"/>
        <v>366</v>
      </c>
      <c r="KQW21" s="146">
        <f t="shared" si="141"/>
        <v>366</v>
      </c>
      <c r="KQX21" s="146">
        <f t="shared" si="141"/>
        <v>366</v>
      </c>
      <c r="KQY21" s="146">
        <f t="shared" si="141"/>
        <v>366</v>
      </c>
      <c r="KQZ21" s="146">
        <f t="shared" si="141"/>
        <v>366</v>
      </c>
      <c r="KRA21" s="146">
        <f t="shared" si="141"/>
        <v>366</v>
      </c>
      <c r="KRB21" s="146">
        <f t="shared" si="141"/>
        <v>366</v>
      </c>
      <c r="KRC21" s="146">
        <f t="shared" si="141"/>
        <v>366</v>
      </c>
      <c r="KRD21" s="146">
        <f t="shared" si="141"/>
        <v>366</v>
      </c>
      <c r="KRE21" s="146">
        <f t="shared" si="141"/>
        <v>366</v>
      </c>
      <c r="KRF21" s="146">
        <f t="shared" si="141"/>
        <v>366</v>
      </c>
      <c r="KRG21" s="146">
        <f t="shared" si="141"/>
        <v>366</v>
      </c>
      <c r="KRH21" s="146">
        <f t="shared" si="141"/>
        <v>366</v>
      </c>
      <c r="KRI21" s="146">
        <f t="shared" si="141"/>
        <v>366</v>
      </c>
      <c r="KRJ21" s="146">
        <f t="shared" si="141"/>
        <v>366</v>
      </c>
      <c r="KRK21" s="146">
        <f t="shared" si="141"/>
        <v>366</v>
      </c>
      <c r="KRL21" s="146">
        <f t="shared" si="141"/>
        <v>366</v>
      </c>
      <c r="KRM21" s="146">
        <f t="shared" si="141"/>
        <v>366</v>
      </c>
      <c r="KRN21" s="146">
        <f t="shared" si="141"/>
        <v>366</v>
      </c>
      <c r="KRO21" s="146">
        <f t="shared" si="141"/>
        <v>366</v>
      </c>
      <c r="KRP21" s="146">
        <f t="shared" si="141"/>
        <v>366</v>
      </c>
      <c r="KRQ21" s="146">
        <f t="shared" si="141"/>
        <v>366</v>
      </c>
      <c r="KRR21" s="146">
        <f t="shared" si="141"/>
        <v>366</v>
      </c>
      <c r="KRS21" s="146">
        <f t="shared" si="141"/>
        <v>366</v>
      </c>
      <c r="KRT21" s="146">
        <f t="shared" si="141"/>
        <v>366</v>
      </c>
      <c r="KRU21" s="146">
        <f t="shared" si="141"/>
        <v>366</v>
      </c>
      <c r="KRV21" s="146">
        <f t="shared" si="141"/>
        <v>366</v>
      </c>
      <c r="KRW21" s="146">
        <f t="shared" si="141"/>
        <v>366</v>
      </c>
      <c r="KRX21" s="146">
        <f t="shared" si="141"/>
        <v>366</v>
      </c>
      <c r="KRY21" s="146">
        <f t="shared" si="141"/>
        <v>366</v>
      </c>
      <c r="KRZ21" s="146">
        <f t="shared" si="141"/>
        <v>366</v>
      </c>
      <c r="KSA21" s="146">
        <f t="shared" si="141"/>
        <v>366</v>
      </c>
      <c r="KSB21" s="146">
        <f t="shared" si="141"/>
        <v>366</v>
      </c>
      <c r="KSC21" s="146">
        <f t="shared" si="141"/>
        <v>366</v>
      </c>
      <c r="KSD21" s="146">
        <f t="shared" si="141"/>
        <v>366</v>
      </c>
      <c r="KSE21" s="146">
        <f t="shared" si="141"/>
        <v>366</v>
      </c>
      <c r="KSF21" s="146">
        <f t="shared" si="141"/>
        <v>366</v>
      </c>
      <c r="KSG21" s="146">
        <f t="shared" si="141"/>
        <v>366</v>
      </c>
      <c r="KSH21" s="146">
        <f t="shared" si="141"/>
        <v>366</v>
      </c>
      <c r="KSI21" s="146">
        <f t="shared" si="141"/>
        <v>366</v>
      </c>
      <c r="KSJ21" s="146">
        <f t="shared" si="141"/>
        <v>366</v>
      </c>
      <c r="KSK21" s="146">
        <f t="shared" si="141"/>
        <v>366</v>
      </c>
      <c r="KSL21" s="146">
        <f t="shared" si="141"/>
        <v>366</v>
      </c>
      <c r="KSM21" s="146">
        <f t="shared" si="141"/>
        <v>366</v>
      </c>
      <c r="KSN21" s="146">
        <f t="shared" si="141"/>
        <v>366</v>
      </c>
      <c r="KSO21" s="146">
        <f t="shared" si="141"/>
        <v>366</v>
      </c>
      <c r="KSP21" s="146">
        <f t="shared" si="141"/>
        <v>366</v>
      </c>
      <c r="KSQ21" s="146">
        <f t="shared" ref="KSQ21:KVB21" si="142" xml:space="preserve"> DATE(YEAR(KSQ20), MONTH(KSQ20) + 12, DAY(1) - 1)</f>
        <v>366</v>
      </c>
      <c r="KSR21" s="146">
        <f t="shared" si="142"/>
        <v>366</v>
      </c>
      <c r="KSS21" s="146">
        <f t="shared" si="142"/>
        <v>366</v>
      </c>
      <c r="KST21" s="146">
        <f t="shared" si="142"/>
        <v>366</v>
      </c>
      <c r="KSU21" s="146">
        <f t="shared" si="142"/>
        <v>366</v>
      </c>
      <c r="KSV21" s="146">
        <f t="shared" si="142"/>
        <v>366</v>
      </c>
      <c r="KSW21" s="146">
        <f t="shared" si="142"/>
        <v>366</v>
      </c>
      <c r="KSX21" s="146">
        <f t="shared" si="142"/>
        <v>366</v>
      </c>
      <c r="KSY21" s="146">
        <f t="shared" si="142"/>
        <v>366</v>
      </c>
      <c r="KSZ21" s="146">
        <f t="shared" si="142"/>
        <v>366</v>
      </c>
      <c r="KTA21" s="146">
        <f t="shared" si="142"/>
        <v>366</v>
      </c>
      <c r="KTB21" s="146">
        <f t="shared" si="142"/>
        <v>366</v>
      </c>
      <c r="KTC21" s="146">
        <f t="shared" si="142"/>
        <v>366</v>
      </c>
      <c r="KTD21" s="146">
        <f t="shared" si="142"/>
        <v>366</v>
      </c>
      <c r="KTE21" s="146">
        <f t="shared" si="142"/>
        <v>366</v>
      </c>
      <c r="KTF21" s="146">
        <f t="shared" si="142"/>
        <v>366</v>
      </c>
      <c r="KTG21" s="146">
        <f t="shared" si="142"/>
        <v>366</v>
      </c>
      <c r="KTH21" s="146">
        <f t="shared" si="142"/>
        <v>366</v>
      </c>
      <c r="KTI21" s="146">
        <f t="shared" si="142"/>
        <v>366</v>
      </c>
      <c r="KTJ21" s="146">
        <f t="shared" si="142"/>
        <v>366</v>
      </c>
      <c r="KTK21" s="146">
        <f t="shared" si="142"/>
        <v>366</v>
      </c>
      <c r="KTL21" s="146">
        <f t="shared" si="142"/>
        <v>366</v>
      </c>
      <c r="KTM21" s="146">
        <f t="shared" si="142"/>
        <v>366</v>
      </c>
      <c r="KTN21" s="146">
        <f t="shared" si="142"/>
        <v>366</v>
      </c>
      <c r="KTO21" s="146">
        <f t="shared" si="142"/>
        <v>366</v>
      </c>
      <c r="KTP21" s="146">
        <f t="shared" si="142"/>
        <v>366</v>
      </c>
      <c r="KTQ21" s="146">
        <f t="shared" si="142"/>
        <v>366</v>
      </c>
      <c r="KTR21" s="146">
        <f t="shared" si="142"/>
        <v>366</v>
      </c>
      <c r="KTS21" s="146">
        <f t="shared" si="142"/>
        <v>366</v>
      </c>
      <c r="KTT21" s="146">
        <f t="shared" si="142"/>
        <v>366</v>
      </c>
      <c r="KTU21" s="146">
        <f t="shared" si="142"/>
        <v>366</v>
      </c>
      <c r="KTV21" s="146">
        <f t="shared" si="142"/>
        <v>366</v>
      </c>
      <c r="KTW21" s="146">
        <f t="shared" si="142"/>
        <v>366</v>
      </c>
      <c r="KTX21" s="146">
        <f t="shared" si="142"/>
        <v>366</v>
      </c>
      <c r="KTY21" s="146">
        <f t="shared" si="142"/>
        <v>366</v>
      </c>
      <c r="KTZ21" s="146">
        <f t="shared" si="142"/>
        <v>366</v>
      </c>
      <c r="KUA21" s="146">
        <f t="shared" si="142"/>
        <v>366</v>
      </c>
      <c r="KUB21" s="146">
        <f t="shared" si="142"/>
        <v>366</v>
      </c>
      <c r="KUC21" s="146">
        <f t="shared" si="142"/>
        <v>366</v>
      </c>
      <c r="KUD21" s="146">
        <f t="shared" si="142"/>
        <v>366</v>
      </c>
      <c r="KUE21" s="146">
        <f t="shared" si="142"/>
        <v>366</v>
      </c>
      <c r="KUF21" s="146">
        <f t="shared" si="142"/>
        <v>366</v>
      </c>
      <c r="KUG21" s="146">
        <f t="shared" si="142"/>
        <v>366</v>
      </c>
      <c r="KUH21" s="146">
        <f t="shared" si="142"/>
        <v>366</v>
      </c>
      <c r="KUI21" s="146">
        <f t="shared" si="142"/>
        <v>366</v>
      </c>
      <c r="KUJ21" s="146">
        <f t="shared" si="142"/>
        <v>366</v>
      </c>
      <c r="KUK21" s="146">
        <f t="shared" si="142"/>
        <v>366</v>
      </c>
      <c r="KUL21" s="146">
        <f t="shared" si="142"/>
        <v>366</v>
      </c>
      <c r="KUM21" s="146">
        <f t="shared" si="142"/>
        <v>366</v>
      </c>
      <c r="KUN21" s="146">
        <f t="shared" si="142"/>
        <v>366</v>
      </c>
      <c r="KUO21" s="146">
        <f t="shared" si="142"/>
        <v>366</v>
      </c>
      <c r="KUP21" s="146">
        <f t="shared" si="142"/>
        <v>366</v>
      </c>
      <c r="KUQ21" s="146">
        <f t="shared" si="142"/>
        <v>366</v>
      </c>
      <c r="KUR21" s="146">
        <f t="shared" si="142"/>
        <v>366</v>
      </c>
      <c r="KUS21" s="146">
        <f t="shared" si="142"/>
        <v>366</v>
      </c>
      <c r="KUT21" s="146">
        <f t="shared" si="142"/>
        <v>366</v>
      </c>
      <c r="KUU21" s="146">
        <f t="shared" si="142"/>
        <v>366</v>
      </c>
      <c r="KUV21" s="146">
        <f t="shared" si="142"/>
        <v>366</v>
      </c>
      <c r="KUW21" s="146">
        <f t="shared" si="142"/>
        <v>366</v>
      </c>
      <c r="KUX21" s="146">
        <f t="shared" si="142"/>
        <v>366</v>
      </c>
      <c r="KUY21" s="146">
        <f t="shared" si="142"/>
        <v>366</v>
      </c>
      <c r="KUZ21" s="146">
        <f t="shared" si="142"/>
        <v>366</v>
      </c>
      <c r="KVA21" s="146">
        <f t="shared" si="142"/>
        <v>366</v>
      </c>
      <c r="KVB21" s="146">
        <f t="shared" si="142"/>
        <v>366</v>
      </c>
      <c r="KVC21" s="146">
        <f t="shared" ref="KVC21:KXN21" si="143" xml:space="preserve"> DATE(YEAR(KVC20), MONTH(KVC20) + 12, DAY(1) - 1)</f>
        <v>366</v>
      </c>
      <c r="KVD21" s="146">
        <f t="shared" si="143"/>
        <v>366</v>
      </c>
      <c r="KVE21" s="146">
        <f t="shared" si="143"/>
        <v>366</v>
      </c>
      <c r="KVF21" s="146">
        <f t="shared" si="143"/>
        <v>366</v>
      </c>
      <c r="KVG21" s="146">
        <f t="shared" si="143"/>
        <v>366</v>
      </c>
      <c r="KVH21" s="146">
        <f t="shared" si="143"/>
        <v>366</v>
      </c>
      <c r="KVI21" s="146">
        <f t="shared" si="143"/>
        <v>366</v>
      </c>
      <c r="KVJ21" s="146">
        <f t="shared" si="143"/>
        <v>366</v>
      </c>
      <c r="KVK21" s="146">
        <f t="shared" si="143"/>
        <v>366</v>
      </c>
      <c r="KVL21" s="146">
        <f t="shared" si="143"/>
        <v>366</v>
      </c>
      <c r="KVM21" s="146">
        <f t="shared" si="143"/>
        <v>366</v>
      </c>
      <c r="KVN21" s="146">
        <f t="shared" si="143"/>
        <v>366</v>
      </c>
      <c r="KVO21" s="146">
        <f t="shared" si="143"/>
        <v>366</v>
      </c>
      <c r="KVP21" s="146">
        <f t="shared" si="143"/>
        <v>366</v>
      </c>
      <c r="KVQ21" s="146">
        <f t="shared" si="143"/>
        <v>366</v>
      </c>
      <c r="KVR21" s="146">
        <f t="shared" si="143"/>
        <v>366</v>
      </c>
      <c r="KVS21" s="146">
        <f t="shared" si="143"/>
        <v>366</v>
      </c>
      <c r="KVT21" s="146">
        <f t="shared" si="143"/>
        <v>366</v>
      </c>
      <c r="KVU21" s="146">
        <f t="shared" si="143"/>
        <v>366</v>
      </c>
      <c r="KVV21" s="146">
        <f t="shared" si="143"/>
        <v>366</v>
      </c>
      <c r="KVW21" s="146">
        <f t="shared" si="143"/>
        <v>366</v>
      </c>
      <c r="KVX21" s="146">
        <f t="shared" si="143"/>
        <v>366</v>
      </c>
      <c r="KVY21" s="146">
        <f t="shared" si="143"/>
        <v>366</v>
      </c>
      <c r="KVZ21" s="146">
        <f t="shared" si="143"/>
        <v>366</v>
      </c>
      <c r="KWA21" s="146">
        <f t="shared" si="143"/>
        <v>366</v>
      </c>
      <c r="KWB21" s="146">
        <f t="shared" si="143"/>
        <v>366</v>
      </c>
      <c r="KWC21" s="146">
        <f t="shared" si="143"/>
        <v>366</v>
      </c>
      <c r="KWD21" s="146">
        <f t="shared" si="143"/>
        <v>366</v>
      </c>
      <c r="KWE21" s="146">
        <f t="shared" si="143"/>
        <v>366</v>
      </c>
      <c r="KWF21" s="146">
        <f t="shared" si="143"/>
        <v>366</v>
      </c>
      <c r="KWG21" s="146">
        <f t="shared" si="143"/>
        <v>366</v>
      </c>
      <c r="KWH21" s="146">
        <f t="shared" si="143"/>
        <v>366</v>
      </c>
      <c r="KWI21" s="146">
        <f t="shared" si="143"/>
        <v>366</v>
      </c>
      <c r="KWJ21" s="146">
        <f t="shared" si="143"/>
        <v>366</v>
      </c>
      <c r="KWK21" s="146">
        <f t="shared" si="143"/>
        <v>366</v>
      </c>
      <c r="KWL21" s="146">
        <f t="shared" si="143"/>
        <v>366</v>
      </c>
      <c r="KWM21" s="146">
        <f t="shared" si="143"/>
        <v>366</v>
      </c>
      <c r="KWN21" s="146">
        <f t="shared" si="143"/>
        <v>366</v>
      </c>
      <c r="KWO21" s="146">
        <f t="shared" si="143"/>
        <v>366</v>
      </c>
      <c r="KWP21" s="146">
        <f t="shared" si="143"/>
        <v>366</v>
      </c>
      <c r="KWQ21" s="146">
        <f t="shared" si="143"/>
        <v>366</v>
      </c>
      <c r="KWR21" s="146">
        <f t="shared" si="143"/>
        <v>366</v>
      </c>
      <c r="KWS21" s="146">
        <f t="shared" si="143"/>
        <v>366</v>
      </c>
      <c r="KWT21" s="146">
        <f t="shared" si="143"/>
        <v>366</v>
      </c>
      <c r="KWU21" s="146">
        <f t="shared" si="143"/>
        <v>366</v>
      </c>
      <c r="KWV21" s="146">
        <f t="shared" si="143"/>
        <v>366</v>
      </c>
      <c r="KWW21" s="146">
        <f t="shared" si="143"/>
        <v>366</v>
      </c>
      <c r="KWX21" s="146">
        <f t="shared" si="143"/>
        <v>366</v>
      </c>
      <c r="KWY21" s="146">
        <f t="shared" si="143"/>
        <v>366</v>
      </c>
      <c r="KWZ21" s="146">
        <f t="shared" si="143"/>
        <v>366</v>
      </c>
      <c r="KXA21" s="146">
        <f t="shared" si="143"/>
        <v>366</v>
      </c>
      <c r="KXB21" s="146">
        <f t="shared" si="143"/>
        <v>366</v>
      </c>
      <c r="KXC21" s="146">
        <f t="shared" si="143"/>
        <v>366</v>
      </c>
      <c r="KXD21" s="146">
        <f t="shared" si="143"/>
        <v>366</v>
      </c>
      <c r="KXE21" s="146">
        <f t="shared" si="143"/>
        <v>366</v>
      </c>
      <c r="KXF21" s="146">
        <f t="shared" si="143"/>
        <v>366</v>
      </c>
      <c r="KXG21" s="146">
        <f t="shared" si="143"/>
        <v>366</v>
      </c>
      <c r="KXH21" s="146">
        <f t="shared" si="143"/>
        <v>366</v>
      </c>
      <c r="KXI21" s="146">
        <f t="shared" si="143"/>
        <v>366</v>
      </c>
      <c r="KXJ21" s="146">
        <f t="shared" si="143"/>
        <v>366</v>
      </c>
      <c r="KXK21" s="146">
        <f t="shared" si="143"/>
        <v>366</v>
      </c>
      <c r="KXL21" s="146">
        <f t="shared" si="143"/>
        <v>366</v>
      </c>
      <c r="KXM21" s="146">
        <f t="shared" si="143"/>
        <v>366</v>
      </c>
      <c r="KXN21" s="146">
        <f t="shared" si="143"/>
        <v>366</v>
      </c>
      <c r="KXO21" s="146">
        <f t="shared" ref="KXO21:KZZ21" si="144" xml:space="preserve"> DATE(YEAR(KXO20), MONTH(KXO20) + 12, DAY(1) - 1)</f>
        <v>366</v>
      </c>
      <c r="KXP21" s="146">
        <f t="shared" si="144"/>
        <v>366</v>
      </c>
      <c r="KXQ21" s="146">
        <f t="shared" si="144"/>
        <v>366</v>
      </c>
      <c r="KXR21" s="146">
        <f t="shared" si="144"/>
        <v>366</v>
      </c>
      <c r="KXS21" s="146">
        <f t="shared" si="144"/>
        <v>366</v>
      </c>
      <c r="KXT21" s="146">
        <f t="shared" si="144"/>
        <v>366</v>
      </c>
      <c r="KXU21" s="146">
        <f t="shared" si="144"/>
        <v>366</v>
      </c>
      <c r="KXV21" s="146">
        <f t="shared" si="144"/>
        <v>366</v>
      </c>
      <c r="KXW21" s="146">
        <f t="shared" si="144"/>
        <v>366</v>
      </c>
      <c r="KXX21" s="146">
        <f t="shared" si="144"/>
        <v>366</v>
      </c>
      <c r="KXY21" s="146">
        <f t="shared" si="144"/>
        <v>366</v>
      </c>
      <c r="KXZ21" s="146">
        <f t="shared" si="144"/>
        <v>366</v>
      </c>
      <c r="KYA21" s="146">
        <f t="shared" si="144"/>
        <v>366</v>
      </c>
      <c r="KYB21" s="146">
        <f t="shared" si="144"/>
        <v>366</v>
      </c>
      <c r="KYC21" s="146">
        <f t="shared" si="144"/>
        <v>366</v>
      </c>
      <c r="KYD21" s="146">
        <f t="shared" si="144"/>
        <v>366</v>
      </c>
      <c r="KYE21" s="146">
        <f t="shared" si="144"/>
        <v>366</v>
      </c>
      <c r="KYF21" s="146">
        <f t="shared" si="144"/>
        <v>366</v>
      </c>
      <c r="KYG21" s="146">
        <f t="shared" si="144"/>
        <v>366</v>
      </c>
      <c r="KYH21" s="146">
        <f t="shared" si="144"/>
        <v>366</v>
      </c>
      <c r="KYI21" s="146">
        <f t="shared" si="144"/>
        <v>366</v>
      </c>
      <c r="KYJ21" s="146">
        <f t="shared" si="144"/>
        <v>366</v>
      </c>
      <c r="KYK21" s="146">
        <f t="shared" si="144"/>
        <v>366</v>
      </c>
      <c r="KYL21" s="146">
        <f t="shared" si="144"/>
        <v>366</v>
      </c>
      <c r="KYM21" s="146">
        <f t="shared" si="144"/>
        <v>366</v>
      </c>
      <c r="KYN21" s="146">
        <f t="shared" si="144"/>
        <v>366</v>
      </c>
      <c r="KYO21" s="146">
        <f t="shared" si="144"/>
        <v>366</v>
      </c>
      <c r="KYP21" s="146">
        <f t="shared" si="144"/>
        <v>366</v>
      </c>
      <c r="KYQ21" s="146">
        <f t="shared" si="144"/>
        <v>366</v>
      </c>
      <c r="KYR21" s="146">
        <f t="shared" si="144"/>
        <v>366</v>
      </c>
      <c r="KYS21" s="146">
        <f t="shared" si="144"/>
        <v>366</v>
      </c>
      <c r="KYT21" s="146">
        <f t="shared" si="144"/>
        <v>366</v>
      </c>
      <c r="KYU21" s="146">
        <f t="shared" si="144"/>
        <v>366</v>
      </c>
      <c r="KYV21" s="146">
        <f t="shared" si="144"/>
        <v>366</v>
      </c>
      <c r="KYW21" s="146">
        <f t="shared" si="144"/>
        <v>366</v>
      </c>
      <c r="KYX21" s="146">
        <f t="shared" si="144"/>
        <v>366</v>
      </c>
      <c r="KYY21" s="146">
        <f t="shared" si="144"/>
        <v>366</v>
      </c>
      <c r="KYZ21" s="146">
        <f t="shared" si="144"/>
        <v>366</v>
      </c>
      <c r="KZA21" s="146">
        <f t="shared" si="144"/>
        <v>366</v>
      </c>
      <c r="KZB21" s="146">
        <f t="shared" si="144"/>
        <v>366</v>
      </c>
      <c r="KZC21" s="146">
        <f t="shared" si="144"/>
        <v>366</v>
      </c>
      <c r="KZD21" s="146">
        <f t="shared" si="144"/>
        <v>366</v>
      </c>
      <c r="KZE21" s="146">
        <f t="shared" si="144"/>
        <v>366</v>
      </c>
      <c r="KZF21" s="146">
        <f t="shared" si="144"/>
        <v>366</v>
      </c>
      <c r="KZG21" s="146">
        <f t="shared" si="144"/>
        <v>366</v>
      </c>
      <c r="KZH21" s="146">
        <f t="shared" si="144"/>
        <v>366</v>
      </c>
      <c r="KZI21" s="146">
        <f t="shared" si="144"/>
        <v>366</v>
      </c>
      <c r="KZJ21" s="146">
        <f t="shared" si="144"/>
        <v>366</v>
      </c>
      <c r="KZK21" s="146">
        <f t="shared" si="144"/>
        <v>366</v>
      </c>
      <c r="KZL21" s="146">
        <f t="shared" si="144"/>
        <v>366</v>
      </c>
      <c r="KZM21" s="146">
        <f t="shared" si="144"/>
        <v>366</v>
      </c>
      <c r="KZN21" s="146">
        <f t="shared" si="144"/>
        <v>366</v>
      </c>
      <c r="KZO21" s="146">
        <f t="shared" si="144"/>
        <v>366</v>
      </c>
      <c r="KZP21" s="146">
        <f t="shared" si="144"/>
        <v>366</v>
      </c>
      <c r="KZQ21" s="146">
        <f t="shared" si="144"/>
        <v>366</v>
      </c>
      <c r="KZR21" s="146">
        <f t="shared" si="144"/>
        <v>366</v>
      </c>
      <c r="KZS21" s="146">
        <f t="shared" si="144"/>
        <v>366</v>
      </c>
      <c r="KZT21" s="146">
        <f t="shared" si="144"/>
        <v>366</v>
      </c>
      <c r="KZU21" s="146">
        <f t="shared" si="144"/>
        <v>366</v>
      </c>
      <c r="KZV21" s="146">
        <f t="shared" si="144"/>
        <v>366</v>
      </c>
      <c r="KZW21" s="146">
        <f t="shared" si="144"/>
        <v>366</v>
      </c>
      <c r="KZX21" s="146">
        <f t="shared" si="144"/>
        <v>366</v>
      </c>
      <c r="KZY21" s="146">
        <f t="shared" si="144"/>
        <v>366</v>
      </c>
      <c r="KZZ21" s="146">
        <f t="shared" si="144"/>
        <v>366</v>
      </c>
      <c r="LAA21" s="146">
        <f t="shared" ref="LAA21:LCL21" si="145" xml:space="preserve"> DATE(YEAR(LAA20), MONTH(LAA20) + 12, DAY(1) - 1)</f>
        <v>366</v>
      </c>
      <c r="LAB21" s="146">
        <f t="shared" si="145"/>
        <v>366</v>
      </c>
      <c r="LAC21" s="146">
        <f t="shared" si="145"/>
        <v>366</v>
      </c>
      <c r="LAD21" s="146">
        <f t="shared" si="145"/>
        <v>366</v>
      </c>
      <c r="LAE21" s="146">
        <f t="shared" si="145"/>
        <v>366</v>
      </c>
      <c r="LAF21" s="146">
        <f t="shared" si="145"/>
        <v>366</v>
      </c>
      <c r="LAG21" s="146">
        <f t="shared" si="145"/>
        <v>366</v>
      </c>
      <c r="LAH21" s="146">
        <f t="shared" si="145"/>
        <v>366</v>
      </c>
      <c r="LAI21" s="146">
        <f t="shared" si="145"/>
        <v>366</v>
      </c>
      <c r="LAJ21" s="146">
        <f t="shared" si="145"/>
        <v>366</v>
      </c>
      <c r="LAK21" s="146">
        <f t="shared" si="145"/>
        <v>366</v>
      </c>
      <c r="LAL21" s="146">
        <f t="shared" si="145"/>
        <v>366</v>
      </c>
      <c r="LAM21" s="146">
        <f t="shared" si="145"/>
        <v>366</v>
      </c>
      <c r="LAN21" s="146">
        <f t="shared" si="145"/>
        <v>366</v>
      </c>
      <c r="LAO21" s="146">
        <f t="shared" si="145"/>
        <v>366</v>
      </c>
      <c r="LAP21" s="146">
        <f t="shared" si="145"/>
        <v>366</v>
      </c>
      <c r="LAQ21" s="146">
        <f t="shared" si="145"/>
        <v>366</v>
      </c>
      <c r="LAR21" s="146">
        <f t="shared" si="145"/>
        <v>366</v>
      </c>
      <c r="LAS21" s="146">
        <f t="shared" si="145"/>
        <v>366</v>
      </c>
      <c r="LAT21" s="146">
        <f t="shared" si="145"/>
        <v>366</v>
      </c>
      <c r="LAU21" s="146">
        <f t="shared" si="145"/>
        <v>366</v>
      </c>
      <c r="LAV21" s="146">
        <f t="shared" si="145"/>
        <v>366</v>
      </c>
      <c r="LAW21" s="146">
        <f t="shared" si="145"/>
        <v>366</v>
      </c>
      <c r="LAX21" s="146">
        <f t="shared" si="145"/>
        <v>366</v>
      </c>
      <c r="LAY21" s="146">
        <f t="shared" si="145"/>
        <v>366</v>
      </c>
      <c r="LAZ21" s="146">
        <f t="shared" si="145"/>
        <v>366</v>
      </c>
      <c r="LBA21" s="146">
        <f t="shared" si="145"/>
        <v>366</v>
      </c>
      <c r="LBB21" s="146">
        <f t="shared" si="145"/>
        <v>366</v>
      </c>
      <c r="LBC21" s="146">
        <f t="shared" si="145"/>
        <v>366</v>
      </c>
      <c r="LBD21" s="146">
        <f t="shared" si="145"/>
        <v>366</v>
      </c>
      <c r="LBE21" s="146">
        <f t="shared" si="145"/>
        <v>366</v>
      </c>
      <c r="LBF21" s="146">
        <f t="shared" si="145"/>
        <v>366</v>
      </c>
      <c r="LBG21" s="146">
        <f t="shared" si="145"/>
        <v>366</v>
      </c>
      <c r="LBH21" s="146">
        <f t="shared" si="145"/>
        <v>366</v>
      </c>
      <c r="LBI21" s="146">
        <f t="shared" si="145"/>
        <v>366</v>
      </c>
      <c r="LBJ21" s="146">
        <f t="shared" si="145"/>
        <v>366</v>
      </c>
      <c r="LBK21" s="146">
        <f t="shared" si="145"/>
        <v>366</v>
      </c>
      <c r="LBL21" s="146">
        <f t="shared" si="145"/>
        <v>366</v>
      </c>
      <c r="LBM21" s="146">
        <f t="shared" si="145"/>
        <v>366</v>
      </c>
      <c r="LBN21" s="146">
        <f t="shared" si="145"/>
        <v>366</v>
      </c>
      <c r="LBO21" s="146">
        <f t="shared" si="145"/>
        <v>366</v>
      </c>
      <c r="LBP21" s="146">
        <f t="shared" si="145"/>
        <v>366</v>
      </c>
      <c r="LBQ21" s="146">
        <f t="shared" si="145"/>
        <v>366</v>
      </c>
      <c r="LBR21" s="146">
        <f t="shared" si="145"/>
        <v>366</v>
      </c>
      <c r="LBS21" s="146">
        <f t="shared" si="145"/>
        <v>366</v>
      </c>
      <c r="LBT21" s="146">
        <f t="shared" si="145"/>
        <v>366</v>
      </c>
      <c r="LBU21" s="146">
        <f t="shared" si="145"/>
        <v>366</v>
      </c>
      <c r="LBV21" s="146">
        <f t="shared" si="145"/>
        <v>366</v>
      </c>
      <c r="LBW21" s="146">
        <f t="shared" si="145"/>
        <v>366</v>
      </c>
      <c r="LBX21" s="146">
        <f t="shared" si="145"/>
        <v>366</v>
      </c>
      <c r="LBY21" s="146">
        <f t="shared" si="145"/>
        <v>366</v>
      </c>
      <c r="LBZ21" s="146">
        <f t="shared" si="145"/>
        <v>366</v>
      </c>
      <c r="LCA21" s="146">
        <f t="shared" si="145"/>
        <v>366</v>
      </c>
      <c r="LCB21" s="146">
        <f t="shared" si="145"/>
        <v>366</v>
      </c>
      <c r="LCC21" s="146">
        <f t="shared" si="145"/>
        <v>366</v>
      </c>
      <c r="LCD21" s="146">
        <f t="shared" si="145"/>
        <v>366</v>
      </c>
      <c r="LCE21" s="146">
        <f t="shared" si="145"/>
        <v>366</v>
      </c>
      <c r="LCF21" s="146">
        <f t="shared" si="145"/>
        <v>366</v>
      </c>
      <c r="LCG21" s="146">
        <f t="shared" si="145"/>
        <v>366</v>
      </c>
      <c r="LCH21" s="146">
        <f t="shared" si="145"/>
        <v>366</v>
      </c>
      <c r="LCI21" s="146">
        <f t="shared" si="145"/>
        <v>366</v>
      </c>
      <c r="LCJ21" s="146">
        <f t="shared" si="145"/>
        <v>366</v>
      </c>
      <c r="LCK21" s="146">
        <f t="shared" si="145"/>
        <v>366</v>
      </c>
      <c r="LCL21" s="146">
        <f t="shared" si="145"/>
        <v>366</v>
      </c>
      <c r="LCM21" s="146">
        <f t="shared" ref="LCM21:LEX21" si="146" xml:space="preserve"> DATE(YEAR(LCM20), MONTH(LCM20) + 12, DAY(1) - 1)</f>
        <v>366</v>
      </c>
      <c r="LCN21" s="146">
        <f t="shared" si="146"/>
        <v>366</v>
      </c>
      <c r="LCO21" s="146">
        <f t="shared" si="146"/>
        <v>366</v>
      </c>
      <c r="LCP21" s="146">
        <f t="shared" si="146"/>
        <v>366</v>
      </c>
      <c r="LCQ21" s="146">
        <f t="shared" si="146"/>
        <v>366</v>
      </c>
      <c r="LCR21" s="146">
        <f t="shared" si="146"/>
        <v>366</v>
      </c>
      <c r="LCS21" s="146">
        <f t="shared" si="146"/>
        <v>366</v>
      </c>
      <c r="LCT21" s="146">
        <f t="shared" si="146"/>
        <v>366</v>
      </c>
      <c r="LCU21" s="146">
        <f t="shared" si="146"/>
        <v>366</v>
      </c>
      <c r="LCV21" s="146">
        <f t="shared" si="146"/>
        <v>366</v>
      </c>
      <c r="LCW21" s="146">
        <f t="shared" si="146"/>
        <v>366</v>
      </c>
      <c r="LCX21" s="146">
        <f t="shared" si="146"/>
        <v>366</v>
      </c>
      <c r="LCY21" s="146">
        <f t="shared" si="146"/>
        <v>366</v>
      </c>
      <c r="LCZ21" s="146">
        <f t="shared" si="146"/>
        <v>366</v>
      </c>
      <c r="LDA21" s="146">
        <f t="shared" si="146"/>
        <v>366</v>
      </c>
      <c r="LDB21" s="146">
        <f t="shared" si="146"/>
        <v>366</v>
      </c>
      <c r="LDC21" s="146">
        <f t="shared" si="146"/>
        <v>366</v>
      </c>
      <c r="LDD21" s="146">
        <f t="shared" si="146"/>
        <v>366</v>
      </c>
      <c r="LDE21" s="146">
        <f t="shared" si="146"/>
        <v>366</v>
      </c>
      <c r="LDF21" s="146">
        <f t="shared" si="146"/>
        <v>366</v>
      </c>
      <c r="LDG21" s="146">
        <f t="shared" si="146"/>
        <v>366</v>
      </c>
      <c r="LDH21" s="146">
        <f t="shared" si="146"/>
        <v>366</v>
      </c>
      <c r="LDI21" s="146">
        <f t="shared" si="146"/>
        <v>366</v>
      </c>
      <c r="LDJ21" s="146">
        <f t="shared" si="146"/>
        <v>366</v>
      </c>
      <c r="LDK21" s="146">
        <f t="shared" si="146"/>
        <v>366</v>
      </c>
      <c r="LDL21" s="146">
        <f t="shared" si="146"/>
        <v>366</v>
      </c>
      <c r="LDM21" s="146">
        <f t="shared" si="146"/>
        <v>366</v>
      </c>
      <c r="LDN21" s="146">
        <f t="shared" si="146"/>
        <v>366</v>
      </c>
      <c r="LDO21" s="146">
        <f t="shared" si="146"/>
        <v>366</v>
      </c>
      <c r="LDP21" s="146">
        <f t="shared" si="146"/>
        <v>366</v>
      </c>
      <c r="LDQ21" s="146">
        <f t="shared" si="146"/>
        <v>366</v>
      </c>
      <c r="LDR21" s="146">
        <f t="shared" si="146"/>
        <v>366</v>
      </c>
      <c r="LDS21" s="146">
        <f t="shared" si="146"/>
        <v>366</v>
      </c>
      <c r="LDT21" s="146">
        <f t="shared" si="146"/>
        <v>366</v>
      </c>
      <c r="LDU21" s="146">
        <f t="shared" si="146"/>
        <v>366</v>
      </c>
      <c r="LDV21" s="146">
        <f t="shared" si="146"/>
        <v>366</v>
      </c>
      <c r="LDW21" s="146">
        <f t="shared" si="146"/>
        <v>366</v>
      </c>
      <c r="LDX21" s="146">
        <f t="shared" si="146"/>
        <v>366</v>
      </c>
      <c r="LDY21" s="146">
        <f t="shared" si="146"/>
        <v>366</v>
      </c>
      <c r="LDZ21" s="146">
        <f t="shared" si="146"/>
        <v>366</v>
      </c>
      <c r="LEA21" s="146">
        <f t="shared" si="146"/>
        <v>366</v>
      </c>
      <c r="LEB21" s="146">
        <f t="shared" si="146"/>
        <v>366</v>
      </c>
      <c r="LEC21" s="146">
        <f t="shared" si="146"/>
        <v>366</v>
      </c>
      <c r="LED21" s="146">
        <f t="shared" si="146"/>
        <v>366</v>
      </c>
      <c r="LEE21" s="146">
        <f t="shared" si="146"/>
        <v>366</v>
      </c>
      <c r="LEF21" s="146">
        <f t="shared" si="146"/>
        <v>366</v>
      </c>
      <c r="LEG21" s="146">
        <f t="shared" si="146"/>
        <v>366</v>
      </c>
      <c r="LEH21" s="146">
        <f t="shared" si="146"/>
        <v>366</v>
      </c>
      <c r="LEI21" s="146">
        <f t="shared" si="146"/>
        <v>366</v>
      </c>
      <c r="LEJ21" s="146">
        <f t="shared" si="146"/>
        <v>366</v>
      </c>
      <c r="LEK21" s="146">
        <f t="shared" si="146"/>
        <v>366</v>
      </c>
      <c r="LEL21" s="146">
        <f t="shared" si="146"/>
        <v>366</v>
      </c>
      <c r="LEM21" s="146">
        <f t="shared" si="146"/>
        <v>366</v>
      </c>
      <c r="LEN21" s="146">
        <f t="shared" si="146"/>
        <v>366</v>
      </c>
      <c r="LEO21" s="146">
        <f t="shared" si="146"/>
        <v>366</v>
      </c>
      <c r="LEP21" s="146">
        <f t="shared" si="146"/>
        <v>366</v>
      </c>
      <c r="LEQ21" s="146">
        <f t="shared" si="146"/>
        <v>366</v>
      </c>
      <c r="LER21" s="146">
        <f t="shared" si="146"/>
        <v>366</v>
      </c>
      <c r="LES21" s="146">
        <f t="shared" si="146"/>
        <v>366</v>
      </c>
      <c r="LET21" s="146">
        <f t="shared" si="146"/>
        <v>366</v>
      </c>
      <c r="LEU21" s="146">
        <f t="shared" si="146"/>
        <v>366</v>
      </c>
      <c r="LEV21" s="146">
        <f t="shared" si="146"/>
        <v>366</v>
      </c>
      <c r="LEW21" s="146">
        <f t="shared" si="146"/>
        <v>366</v>
      </c>
      <c r="LEX21" s="146">
        <f t="shared" si="146"/>
        <v>366</v>
      </c>
      <c r="LEY21" s="146">
        <f t="shared" ref="LEY21:LHJ21" si="147" xml:space="preserve"> DATE(YEAR(LEY20), MONTH(LEY20) + 12, DAY(1) - 1)</f>
        <v>366</v>
      </c>
      <c r="LEZ21" s="146">
        <f t="shared" si="147"/>
        <v>366</v>
      </c>
      <c r="LFA21" s="146">
        <f t="shared" si="147"/>
        <v>366</v>
      </c>
      <c r="LFB21" s="146">
        <f t="shared" si="147"/>
        <v>366</v>
      </c>
      <c r="LFC21" s="146">
        <f t="shared" si="147"/>
        <v>366</v>
      </c>
      <c r="LFD21" s="146">
        <f t="shared" si="147"/>
        <v>366</v>
      </c>
      <c r="LFE21" s="146">
        <f t="shared" si="147"/>
        <v>366</v>
      </c>
      <c r="LFF21" s="146">
        <f t="shared" si="147"/>
        <v>366</v>
      </c>
      <c r="LFG21" s="146">
        <f t="shared" si="147"/>
        <v>366</v>
      </c>
      <c r="LFH21" s="146">
        <f t="shared" si="147"/>
        <v>366</v>
      </c>
      <c r="LFI21" s="146">
        <f t="shared" si="147"/>
        <v>366</v>
      </c>
      <c r="LFJ21" s="146">
        <f t="shared" si="147"/>
        <v>366</v>
      </c>
      <c r="LFK21" s="146">
        <f t="shared" si="147"/>
        <v>366</v>
      </c>
      <c r="LFL21" s="146">
        <f t="shared" si="147"/>
        <v>366</v>
      </c>
      <c r="LFM21" s="146">
        <f t="shared" si="147"/>
        <v>366</v>
      </c>
      <c r="LFN21" s="146">
        <f t="shared" si="147"/>
        <v>366</v>
      </c>
      <c r="LFO21" s="146">
        <f t="shared" si="147"/>
        <v>366</v>
      </c>
      <c r="LFP21" s="146">
        <f t="shared" si="147"/>
        <v>366</v>
      </c>
      <c r="LFQ21" s="146">
        <f t="shared" si="147"/>
        <v>366</v>
      </c>
      <c r="LFR21" s="146">
        <f t="shared" si="147"/>
        <v>366</v>
      </c>
      <c r="LFS21" s="146">
        <f t="shared" si="147"/>
        <v>366</v>
      </c>
      <c r="LFT21" s="146">
        <f t="shared" si="147"/>
        <v>366</v>
      </c>
      <c r="LFU21" s="146">
        <f t="shared" si="147"/>
        <v>366</v>
      </c>
      <c r="LFV21" s="146">
        <f t="shared" si="147"/>
        <v>366</v>
      </c>
      <c r="LFW21" s="146">
        <f t="shared" si="147"/>
        <v>366</v>
      </c>
      <c r="LFX21" s="146">
        <f t="shared" si="147"/>
        <v>366</v>
      </c>
      <c r="LFY21" s="146">
        <f t="shared" si="147"/>
        <v>366</v>
      </c>
      <c r="LFZ21" s="146">
        <f t="shared" si="147"/>
        <v>366</v>
      </c>
      <c r="LGA21" s="146">
        <f t="shared" si="147"/>
        <v>366</v>
      </c>
      <c r="LGB21" s="146">
        <f t="shared" si="147"/>
        <v>366</v>
      </c>
      <c r="LGC21" s="146">
        <f t="shared" si="147"/>
        <v>366</v>
      </c>
      <c r="LGD21" s="146">
        <f t="shared" si="147"/>
        <v>366</v>
      </c>
      <c r="LGE21" s="146">
        <f t="shared" si="147"/>
        <v>366</v>
      </c>
      <c r="LGF21" s="146">
        <f t="shared" si="147"/>
        <v>366</v>
      </c>
      <c r="LGG21" s="146">
        <f t="shared" si="147"/>
        <v>366</v>
      </c>
      <c r="LGH21" s="146">
        <f t="shared" si="147"/>
        <v>366</v>
      </c>
      <c r="LGI21" s="146">
        <f t="shared" si="147"/>
        <v>366</v>
      </c>
      <c r="LGJ21" s="146">
        <f t="shared" si="147"/>
        <v>366</v>
      </c>
      <c r="LGK21" s="146">
        <f t="shared" si="147"/>
        <v>366</v>
      </c>
      <c r="LGL21" s="146">
        <f t="shared" si="147"/>
        <v>366</v>
      </c>
      <c r="LGM21" s="146">
        <f t="shared" si="147"/>
        <v>366</v>
      </c>
      <c r="LGN21" s="146">
        <f t="shared" si="147"/>
        <v>366</v>
      </c>
      <c r="LGO21" s="146">
        <f t="shared" si="147"/>
        <v>366</v>
      </c>
      <c r="LGP21" s="146">
        <f t="shared" si="147"/>
        <v>366</v>
      </c>
      <c r="LGQ21" s="146">
        <f t="shared" si="147"/>
        <v>366</v>
      </c>
      <c r="LGR21" s="146">
        <f t="shared" si="147"/>
        <v>366</v>
      </c>
      <c r="LGS21" s="146">
        <f t="shared" si="147"/>
        <v>366</v>
      </c>
      <c r="LGT21" s="146">
        <f t="shared" si="147"/>
        <v>366</v>
      </c>
      <c r="LGU21" s="146">
        <f t="shared" si="147"/>
        <v>366</v>
      </c>
      <c r="LGV21" s="146">
        <f t="shared" si="147"/>
        <v>366</v>
      </c>
      <c r="LGW21" s="146">
        <f t="shared" si="147"/>
        <v>366</v>
      </c>
      <c r="LGX21" s="146">
        <f t="shared" si="147"/>
        <v>366</v>
      </c>
      <c r="LGY21" s="146">
        <f t="shared" si="147"/>
        <v>366</v>
      </c>
      <c r="LGZ21" s="146">
        <f t="shared" si="147"/>
        <v>366</v>
      </c>
      <c r="LHA21" s="146">
        <f t="shared" si="147"/>
        <v>366</v>
      </c>
      <c r="LHB21" s="146">
        <f t="shared" si="147"/>
        <v>366</v>
      </c>
      <c r="LHC21" s="146">
        <f t="shared" si="147"/>
        <v>366</v>
      </c>
      <c r="LHD21" s="146">
        <f t="shared" si="147"/>
        <v>366</v>
      </c>
      <c r="LHE21" s="146">
        <f t="shared" si="147"/>
        <v>366</v>
      </c>
      <c r="LHF21" s="146">
        <f t="shared" si="147"/>
        <v>366</v>
      </c>
      <c r="LHG21" s="146">
        <f t="shared" si="147"/>
        <v>366</v>
      </c>
      <c r="LHH21" s="146">
        <f t="shared" si="147"/>
        <v>366</v>
      </c>
      <c r="LHI21" s="146">
        <f t="shared" si="147"/>
        <v>366</v>
      </c>
      <c r="LHJ21" s="146">
        <f t="shared" si="147"/>
        <v>366</v>
      </c>
      <c r="LHK21" s="146">
        <f t="shared" ref="LHK21:LJV21" si="148" xml:space="preserve"> DATE(YEAR(LHK20), MONTH(LHK20) + 12, DAY(1) - 1)</f>
        <v>366</v>
      </c>
      <c r="LHL21" s="146">
        <f t="shared" si="148"/>
        <v>366</v>
      </c>
      <c r="LHM21" s="146">
        <f t="shared" si="148"/>
        <v>366</v>
      </c>
      <c r="LHN21" s="146">
        <f t="shared" si="148"/>
        <v>366</v>
      </c>
      <c r="LHO21" s="146">
        <f t="shared" si="148"/>
        <v>366</v>
      </c>
      <c r="LHP21" s="146">
        <f t="shared" si="148"/>
        <v>366</v>
      </c>
      <c r="LHQ21" s="146">
        <f t="shared" si="148"/>
        <v>366</v>
      </c>
      <c r="LHR21" s="146">
        <f t="shared" si="148"/>
        <v>366</v>
      </c>
      <c r="LHS21" s="146">
        <f t="shared" si="148"/>
        <v>366</v>
      </c>
      <c r="LHT21" s="146">
        <f t="shared" si="148"/>
        <v>366</v>
      </c>
      <c r="LHU21" s="146">
        <f t="shared" si="148"/>
        <v>366</v>
      </c>
      <c r="LHV21" s="146">
        <f t="shared" si="148"/>
        <v>366</v>
      </c>
      <c r="LHW21" s="146">
        <f t="shared" si="148"/>
        <v>366</v>
      </c>
      <c r="LHX21" s="146">
        <f t="shared" si="148"/>
        <v>366</v>
      </c>
      <c r="LHY21" s="146">
        <f t="shared" si="148"/>
        <v>366</v>
      </c>
      <c r="LHZ21" s="146">
        <f t="shared" si="148"/>
        <v>366</v>
      </c>
      <c r="LIA21" s="146">
        <f t="shared" si="148"/>
        <v>366</v>
      </c>
      <c r="LIB21" s="146">
        <f t="shared" si="148"/>
        <v>366</v>
      </c>
      <c r="LIC21" s="146">
        <f t="shared" si="148"/>
        <v>366</v>
      </c>
      <c r="LID21" s="146">
        <f t="shared" si="148"/>
        <v>366</v>
      </c>
      <c r="LIE21" s="146">
        <f t="shared" si="148"/>
        <v>366</v>
      </c>
      <c r="LIF21" s="146">
        <f t="shared" si="148"/>
        <v>366</v>
      </c>
      <c r="LIG21" s="146">
        <f t="shared" si="148"/>
        <v>366</v>
      </c>
      <c r="LIH21" s="146">
        <f t="shared" si="148"/>
        <v>366</v>
      </c>
      <c r="LII21" s="146">
        <f t="shared" si="148"/>
        <v>366</v>
      </c>
      <c r="LIJ21" s="146">
        <f t="shared" si="148"/>
        <v>366</v>
      </c>
      <c r="LIK21" s="146">
        <f t="shared" si="148"/>
        <v>366</v>
      </c>
      <c r="LIL21" s="146">
        <f t="shared" si="148"/>
        <v>366</v>
      </c>
      <c r="LIM21" s="146">
        <f t="shared" si="148"/>
        <v>366</v>
      </c>
      <c r="LIN21" s="146">
        <f t="shared" si="148"/>
        <v>366</v>
      </c>
      <c r="LIO21" s="146">
        <f t="shared" si="148"/>
        <v>366</v>
      </c>
      <c r="LIP21" s="146">
        <f t="shared" si="148"/>
        <v>366</v>
      </c>
      <c r="LIQ21" s="146">
        <f t="shared" si="148"/>
        <v>366</v>
      </c>
      <c r="LIR21" s="146">
        <f t="shared" si="148"/>
        <v>366</v>
      </c>
      <c r="LIS21" s="146">
        <f t="shared" si="148"/>
        <v>366</v>
      </c>
      <c r="LIT21" s="146">
        <f t="shared" si="148"/>
        <v>366</v>
      </c>
      <c r="LIU21" s="146">
        <f t="shared" si="148"/>
        <v>366</v>
      </c>
      <c r="LIV21" s="146">
        <f t="shared" si="148"/>
        <v>366</v>
      </c>
      <c r="LIW21" s="146">
        <f t="shared" si="148"/>
        <v>366</v>
      </c>
      <c r="LIX21" s="146">
        <f t="shared" si="148"/>
        <v>366</v>
      </c>
      <c r="LIY21" s="146">
        <f t="shared" si="148"/>
        <v>366</v>
      </c>
      <c r="LIZ21" s="146">
        <f t="shared" si="148"/>
        <v>366</v>
      </c>
      <c r="LJA21" s="146">
        <f t="shared" si="148"/>
        <v>366</v>
      </c>
      <c r="LJB21" s="146">
        <f t="shared" si="148"/>
        <v>366</v>
      </c>
      <c r="LJC21" s="146">
        <f t="shared" si="148"/>
        <v>366</v>
      </c>
      <c r="LJD21" s="146">
        <f t="shared" si="148"/>
        <v>366</v>
      </c>
      <c r="LJE21" s="146">
        <f t="shared" si="148"/>
        <v>366</v>
      </c>
      <c r="LJF21" s="146">
        <f t="shared" si="148"/>
        <v>366</v>
      </c>
      <c r="LJG21" s="146">
        <f t="shared" si="148"/>
        <v>366</v>
      </c>
      <c r="LJH21" s="146">
        <f t="shared" si="148"/>
        <v>366</v>
      </c>
      <c r="LJI21" s="146">
        <f t="shared" si="148"/>
        <v>366</v>
      </c>
      <c r="LJJ21" s="146">
        <f t="shared" si="148"/>
        <v>366</v>
      </c>
      <c r="LJK21" s="146">
        <f t="shared" si="148"/>
        <v>366</v>
      </c>
      <c r="LJL21" s="146">
        <f t="shared" si="148"/>
        <v>366</v>
      </c>
      <c r="LJM21" s="146">
        <f t="shared" si="148"/>
        <v>366</v>
      </c>
      <c r="LJN21" s="146">
        <f t="shared" si="148"/>
        <v>366</v>
      </c>
      <c r="LJO21" s="146">
        <f t="shared" si="148"/>
        <v>366</v>
      </c>
      <c r="LJP21" s="146">
        <f t="shared" si="148"/>
        <v>366</v>
      </c>
      <c r="LJQ21" s="146">
        <f t="shared" si="148"/>
        <v>366</v>
      </c>
      <c r="LJR21" s="146">
        <f t="shared" si="148"/>
        <v>366</v>
      </c>
      <c r="LJS21" s="146">
        <f t="shared" si="148"/>
        <v>366</v>
      </c>
      <c r="LJT21" s="146">
        <f t="shared" si="148"/>
        <v>366</v>
      </c>
      <c r="LJU21" s="146">
        <f t="shared" si="148"/>
        <v>366</v>
      </c>
      <c r="LJV21" s="146">
        <f t="shared" si="148"/>
        <v>366</v>
      </c>
      <c r="LJW21" s="146">
        <f t="shared" ref="LJW21:LMH21" si="149" xml:space="preserve"> DATE(YEAR(LJW20), MONTH(LJW20) + 12, DAY(1) - 1)</f>
        <v>366</v>
      </c>
      <c r="LJX21" s="146">
        <f t="shared" si="149"/>
        <v>366</v>
      </c>
      <c r="LJY21" s="146">
        <f t="shared" si="149"/>
        <v>366</v>
      </c>
      <c r="LJZ21" s="146">
        <f t="shared" si="149"/>
        <v>366</v>
      </c>
      <c r="LKA21" s="146">
        <f t="shared" si="149"/>
        <v>366</v>
      </c>
      <c r="LKB21" s="146">
        <f t="shared" si="149"/>
        <v>366</v>
      </c>
      <c r="LKC21" s="146">
        <f t="shared" si="149"/>
        <v>366</v>
      </c>
      <c r="LKD21" s="146">
        <f t="shared" si="149"/>
        <v>366</v>
      </c>
      <c r="LKE21" s="146">
        <f t="shared" si="149"/>
        <v>366</v>
      </c>
      <c r="LKF21" s="146">
        <f t="shared" si="149"/>
        <v>366</v>
      </c>
      <c r="LKG21" s="146">
        <f t="shared" si="149"/>
        <v>366</v>
      </c>
      <c r="LKH21" s="146">
        <f t="shared" si="149"/>
        <v>366</v>
      </c>
      <c r="LKI21" s="146">
        <f t="shared" si="149"/>
        <v>366</v>
      </c>
      <c r="LKJ21" s="146">
        <f t="shared" si="149"/>
        <v>366</v>
      </c>
      <c r="LKK21" s="146">
        <f t="shared" si="149"/>
        <v>366</v>
      </c>
      <c r="LKL21" s="146">
        <f t="shared" si="149"/>
        <v>366</v>
      </c>
      <c r="LKM21" s="146">
        <f t="shared" si="149"/>
        <v>366</v>
      </c>
      <c r="LKN21" s="146">
        <f t="shared" si="149"/>
        <v>366</v>
      </c>
      <c r="LKO21" s="146">
        <f t="shared" si="149"/>
        <v>366</v>
      </c>
      <c r="LKP21" s="146">
        <f t="shared" si="149"/>
        <v>366</v>
      </c>
      <c r="LKQ21" s="146">
        <f t="shared" si="149"/>
        <v>366</v>
      </c>
      <c r="LKR21" s="146">
        <f t="shared" si="149"/>
        <v>366</v>
      </c>
      <c r="LKS21" s="146">
        <f t="shared" si="149"/>
        <v>366</v>
      </c>
      <c r="LKT21" s="146">
        <f t="shared" si="149"/>
        <v>366</v>
      </c>
      <c r="LKU21" s="146">
        <f t="shared" si="149"/>
        <v>366</v>
      </c>
      <c r="LKV21" s="146">
        <f t="shared" si="149"/>
        <v>366</v>
      </c>
      <c r="LKW21" s="146">
        <f t="shared" si="149"/>
        <v>366</v>
      </c>
      <c r="LKX21" s="146">
        <f t="shared" si="149"/>
        <v>366</v>
      </c>
      <c r="LKY21" s="146">
        <f t="shared" si="149"/>
        <v>366</v>
      </c>
      <c r="LKZ21" s="146">
        <f t="shared" si="149"/>
        <v>366</v>
      </c>
      <c r="LLA21" s="146">
        <f t="shared" si="149"/>
        <v>366</v>
      </c>
      <c r="LLB21" s="146">
        <f t="shared" si="149"/>
        <v>366</v>
      </c>
      <c r="LLC21" s="146">
        <f t="shared" si="149"/>
        <v>366</v>
      </c>
      <c r="LLD21" s="146">
        <f t="shared" si="149"/>
        <v>366</v>
      </c>
      <c r="LLE21" s="146">
        <f t="shared" si="149"/>
        <v>366</v>
      </c>
      <c r="LLF21" s="146">
        <f t="shared" si="149"/>
        <v>366</v>
      </c>
      <c r="LLG21" s="146">
        <f t="shared" si="149"/>
        <v>366</v>
      </c>
      <c r="LLH21" s="146">
        <f t="shared" si="149"/>
        <v>366</v>
      </c>
      <c r="LLI21" s="146">
        <f t="shared" si="149"/>
        <v>366</v>
      </c>
      <c r="LLJ21" s="146">
        <f t="shared" si="149"/>
        <v>366</v>
      </c>
      <c r="LLK21" s="146">
        <f t="shared" si="149"/>
        <v>366</v>
      </c>
      <c r="LLL21" s="146">
        <f t="shared" si="149"/>
        <v>366</v>
      </c>
      <c r="LLM21" s="146">
        <f t="shared" si="149"/>
        <v>366</v>
      </c>
      <c r="LLN21" s="146">
        <f t="shared" si="149"/>
        <v>366</v>
      </c>
      <c r="LLO21" s="146">
        <f t="shared" si="149"/>
        <v>366</v>
      </c>
      <c r="LLP21" s="146">
        <f t="shared" si="149"/>
        <v>366</v>
      </c>
      <c r="LLQ21" s="146">
        <f t="shared" si="149"/>
        <v>366</v>
      </c>
      <c r="LLR21" s="146">
        <f t="shared" si="149"/>
        <v>366</v>
      </c>
      <c r="LLS21" s="146">
        <f t="shared" si="149"/>
        <v>366</v>
      </c>
      <c r="LLT21" s="146">
        <f t="shared" si="149"/>
        <v>366</v>
      </c>
      <c r="LLU21" s="146">
        <f t="shared" si="149"/>
        <v>366</v>
      </c>
      <c r="LLV21" s="146">
        <f t="shared" si="149"/>
        <v>366</v>
      </c>
      <c r="LLW21" s="146">
        <f t="shared" si="149"/>
        <v>366</v>
      </c>
      <c r="LLX21" s="146">
        <f t="shared" si="149"/>
        <v>366</v>
      </c>
      <c r="LLY21" s="146">
        <f t="shared" si="149"/>
        <v>366</v>
      </c>
      <c r="LLZ21" s="146">
        <f t="shared" si="149"/>
        <v>366</v>
      </c>
      <c r="LMA21" s="146">
        <f t="shared" si="149"/>
        <v>366</v>
      </c>
      <c r="LMB21" s="146">
        <f t="shared" si="149"/>
        <v>366</v>
      </c>
      <c r="LMC21" s="146">
        <f t="shared" si="149"/>
        <v>366</v>
      </c>
      <c r="LMD21" s="146">
        <f t="shared" si="149"/>
        <v>366</v>
      </c>
      <c r="LME21" s="146">
        <f t="shared" si="149"/>
        <v>366</v>
      </c>
      <c r="LMF21" s="146">
        <f t="shared" si="149"/>
        <v>366</v>
      </c>
      <c r="LMG21" s="146">
        <f t="shared" si="149"/>
        <v>366</v>
      </c>
      <c r="LMH21" s="146">
        <f t="shared" si="149"/>
        <v>366</v>
      </c>
      <c r="LMI21" s="146">
        <f t="shared" ref="LMI21:LOT21" si="150" xml:space="preserve"> DATE(YEAR(LMI20), MONTH(LMI20) + 12, DAY(1) - 1)</f>
        <v>366</v>
      </c>
      <c r="LMJ21" s="146">
        <f t="shared" si="150"/>
        <v>366</v>
      </c>
      <c r="LMK21" s="146">
        <f t="shared" si="150"/>
        <v>366</v>
      </c>
      <c r="LML21" s="146">
        <f t="shared" si="150"/>
        <v>366</v>
      </c>
      <c r="LMM21" s="146">
        <f t="shared" si="150"/>
        <v>366</v>
      </c>
      <c r="LMN21" s="146">
        <f t="shared" si="150"/>
        <v>366</v>
      </c>
      <c r="LMO21" s="146">
        <f t="shared" si="150"/>
        <v>366</v>
      </c>
      <c r="LMP21" s="146">
        <f t="shared" si="150"/>
        <v>366</v>
      </c>
      <c r="LMQ21" s="146">
        <f t="shared" si="150"/>
        <v>366</v>
      </c>
      <c r="LMR21" s="146">
        <f t="shared" si="150"/>
        <v>366</v>
      </c>
      <c r="LMS21" s="146">
        <f t="shared" si="150"/>
        <v>366</v>
      </c>
      <c r="LMT21" s="146">
        <f t="shared" si="150"/>
        <v>366</v>
      </c>
      <c r="LMU21" s="146">
        <f t="shared" si="150"/>
        <v>366</v>
      </c>
      <c r="LMV21" s="146">
        <f t="shared" si="150"/>
        <v>366</v>
      </c>
      <c r="LMW21" s="146">
        <f t="shared" si="150"/>
        <v>366</v>
      </c>
      <c r="LMX21" s="146">
        <f t="shared" si="150"/>
        <v>366</v>
      </c>
      <c r="LMY21" s="146">
        <f t="shared" si="150"/>
        <v>366</v>
      </c>
      <c r="LMZ21" s="146">
        <f t="shared" si="150"/>
        <v>366</v>
      </c>
      <c r="LNA21" s="146">
        <f t="shared" si="150"/>
        <v>366</v>
      </c>
      <c r="LNB21" s="146">
        <f t="shared" si="150"/>
        <v>366</v>
      </c>
      <c r="LNC21" s="146">
        <f t="shared" si="150"/>
        <v>366</v>
      </c>
      <c r="LND21" s="146">
        <f t="shared" si="150"/>
        <v>366</v>
      </c>
      <c r="LNE21" s="146">
        <f t="shared" si="150"/>
        <v>366</v>
      </c>
      <c r="LNF21" s="146">
        <f t="shared" si="150"/>
        <v>366</v>
      </c>
      <c r="LNG21" s="146">
        <f t="shared" si="150"/>
        <v>366</v>
      </c>
      <c r="LNH21" s="146">
        <f t="shared" si="150"/>
        <v>366</v>
      </c>
      <c r="LNI21" s="146">
        <f t="shared" si="150"/>
        <v>366</v>
      </c>
      <c r="LNJ21" s="146">
        <f t="shared" si="150"/>
        <v>366</v>
      </c>
      <c r="LNK21" s="146">
        <f t="shared" si="150"/>
        <v>366</v>
      </c>
      <c r="LNL21" s="146">
        <f t="shared" si="150"/>
        <v>366</v>
      </c>
      <c r="LNM21" s="146">
        <f t="shared" si="150"/>
        <v>366</v>
      </c>
      <c r="LNN21" s="146">
        <f t="shared" si="150"/>
        <v>366</v>
      </c>
      <c r="LNO21" s="146">
        <f t="shared" si="150"/>
        <v>366</v>
      </c>
      <c r="LNP21" s="146">
        <f t="shared" si="150"/>
        <v>366</v>
      </c>
      <c r="LNQ21" s="146">
        <f t="shared" si="150"/>
        <v>366</v>
      </c>
      <c r="LNR21" s="146">
        <f t="shared" si="150"/>
        <v>366</v>
      </c>
      <c r="LNS21" s="146">
        <f t="shared" si="150"/>
        <v>366</v>
      </c>
      <c r="LNT21" s="146">
        <f t="shared" si="150"/>
        <v>366</v>
      </c>
      <c r="LNU21" s="146">
        <f t="shared" si="150"/>
        <v>366</v>
      </c>
      <c r="LNV21" s="146">
        <f t="shared" si="150"/>
        <v>366</v>
      </c>
      <c r="LNW21" s="146">
        <f t="shared" si="150"/>
        <v>366</v>
      </c>
      <c r="LNX21" s="146">
        <f t="shared" si="150"/>
        <v>366</v>
      </c>
      <c r="LNY21" s="146">
        <f t="shared" si="150"/>
        <v>366</v>
      </c>
      <c r="LNZ21" s="146">
        <f t="shared" si="150"/>
        <v>366</v>
      </c>
      <c r="LOA21" s="146">
        <f t="shared" si="150"/>
        <v>366</v>
      </c>
      <c r="LOB21" s="146">
        <f t="shared" si="150"/>
        <v>366</v>
      </c>
      <c r="LOC21" s="146">
        <f t="shared" si="150"/>
        <v>366</v>
      </c>
      <c r="LOD21" s="146">
        <f t="shared" si="150"/>
        <v>366</v>
      </c>
      <c r="LOE21" s="146">
        <f t="shared" si="150"/>
        <v>366</v>
      </c>
      <c r="LOF21" s="146">
        <f t="shared" si="150"/>
        <v>366</v>
      </c>
      <c r="LOG21" s="146">
        <f t="shared" si="150"/>
        <v>366</v>
      </c>
      <c r="LOH21" s="146">
        <f t="shared" si="150"/>
        <v>366</v>
      </c>
      <c r="LOI21" s="146">
        <f t="shared" si="150"/>
        <v>366</v>
      </c>
      <c r="LOJ21" s="146">
        <f t="shared" si="150"/>
        <v>366</v>
      </c>
      <c r="LOK21" s="146">
        <f t="shared" si="150"/>
        <v>366</v>
      </c>
      <c r="LOL21" s="146">
        <f t="shared" si="150"/>
        <v>366</v>
      </c>
      <c r="LOM21" s="146">
        <f t="shared" si="150"/>
        <v>366</v>
      </c>
      <c r="LON21" s="146">
        <f t="shared" si="150"/>
        <v>366</v>
      </c>
      <c r="LOO21" s="146">
        <f t="shared" si="150"/>
        <v>366</v>
      </c>
      <c r="LOP21" s="146">
        <f t="shared" si="150"/>
        <v>366</v>
      </c>
      <c r="LOQ21" s="146">
        <f t="shared" si="150"/>
        <v>366</v>
      </c>
      <c r="LOR21" s="146">
        <f t="shared" si="150"/>
        <v>366</v>
      </c>
      <c r="LOS21" s="146">
        <f t="shared" si="150"/>
        <v>366</v>
      </c>
      <c r="LOT21" s="146">
        <f t="shared" si="150"/>
        <v>366</v>
      </c>
      <c r="LOU21" s="146">
        <f t="shared" ref="LOU21:LRF21" si="151" xml:space="preserve"> DATE(YEAR(LOU20), MONTH(LOU20) + 12, DAY(1) - 1)</f>
        <v>366</v>
      </c>
      <c r="LOV21" s="146">
        <f t="shared" si="151"/>
        <v>366</v>
      </c>
      <c r="LOW21" s="146">
        <f t="shared" si="151"/>
        <v>366</v>
      </c>
      <c r="LOX21" s="146">
        <f t="shared" si="151"/>
        <v>366</v>
      </c>
      <c r="LOY21" s="146">
        <f t="shared" si="151"/>
        <v>366</v>
      </c>
      <c r="LOZ21" s="146">
        <f t="shared" si="151"/>
        <v>366</v>
      </c>
      <c r="LPA21" s="146">
        <f t="shared" si="151"/>
        <v>366</v>
      </c>
      <c r="LPB21" s="146">
        <f t="shared" si="151"/>
        <v>366</v>
      </c>
      <c r="LPC21" s="146">
        <f t="shared" si="151"/>
        <v>366</v>
      </c>
      <c r="LPD21" s="146">
        <f t="shared" si="151"/>
        <v>366</v>
      </c>
      <c r="LPE21" s="146">
        <f t="shared" si="151"/>
        <v>366</v>
      </c>
      <c r="LPF21" s="146">
        <f t="shared" si="151"/>
        <v>366</v>
      </c>
      <c r="LPG21" s="146">
        <f t="shared" si="151"/>
        <v>366</v>
      </c>
      <c r="LPH21" s="146">
        <f t="shared" si="151"/>
        <v>366</v>
      </c>
      <c r="LPI21" s="146">
        <f t="shared" si="151"/>
        <v>366</v>
      </c>
      <c r="LPJ21" s="146">
        <f t="shared" si="151"/>
        <v>366</v>
      </c>
      <c r="LPK21" s="146">
        <f t="shared" si="151"/>
        <v>366</v>
      </c>
      <c r="LPL21" s="146">
        <f t="shared" si="151"/>
        <v>366</v>
      </c>
      <c r="LPM21" s="146">
        <f t="shared" si="151"/>
        <v>366</v>
      </c>
      <c r="LPN21" s="146">
        <f t="shared" si="151"/>
        <v>366</v>
      </c>
      <c r="LPO21" s="146">
        <f t="shared" si="151"/>
        <v>366</v>
      </c>
      <c r="LPP21" s="146">
        <f t="shared" si="151"/>
        <v>366</v>
      </c>
      <c r="LPQ21" s="146">
        <f t="shared" si="151"/>
        <v>366</v>
      </c>
      <c r="LPR21" s="146">
        <f t="shared" si="151"/>
        <v>366</v>
      </c>
      <c r="LPS21" s="146">
        <f t="shared" si="151"/>
        <v>366</v>
      </c>
      <c r="LPT21" s="146">
        <f t="shared" si="151"/>
        <v>366</v>
      </c>
      <c r="LPU21" s="146">
        <f t="shared" si="151"/>
        <v>366</v>
      </c>
      <c r="LPV21" s="146">
        <f t="shared" si="151"/>
        <v>366</v>
      </c>
      <c r="LPW21" s="146">
        <f t="shared" si="151"/>
        <v>366</v>
      </c>
      <c r="LPX21" s="146">
        <f t="shared" si="151"/>
        <v>366</v>
      </c>
      <c r="LPY21" s="146">
        <f t="shared" si="151"/>
        <v>366</v>
      </c>
      <c r="LPZ21" s="146">
        <f t="shared" si="151"/>
        <v>366</v>
      </c>
      <c r="LQA21" s="146">
        <f t="shared" si="151"/>
        <v>366</v>
      </c>
      <c r="LQB21" s="146">
        <f t="shared" si="151"/>
        <v>366</v>
      </c>
      <c r="LQC21" s="146">
        <f t="shared" si="151"/>
        <v>366</v>
      </c>
      <c r="LQD21" s="146">
        <f t="shared" si="151"/>
        <v>366</v>
      </c>
      <c r="LQE21" s="146">
        <f t="shared" si="151"/>
        <v>366</v>
      </c>
      <c r="LQF21" s="146">
        <f t="shared" si="151"/>
        <v>366</v>
      </c>
      <c r="LQG21" s="146">
        <f t="shared" si="151"/>
        <v>366</v>
      </c>
      <c r="LQH21" s="146">
        <f t="shared" si="151"/>
        <v>366</v>
      </c>
      <c r="LQI21" s="146">
        <f t="shared" si="151"/>
        <v>366</v>
      </c>
      <c r="LQJ21" s="146">
        <f t="shared" si="151"/>
        <v>366</v>
      </c>
      <c r="LQK21" s="146">
        <f t="shared" si="151"/>
        <v>366</v>
      </c>
      <c r="LQL21" s="146">
        <f t="shared" si="151"/>
        <v>366</v>
      </c>
      <c r="LQM21" s="146">
        <f t="shared" si="151"/>
        <v>366</v>
      </c>
      <c r="LQN21" s="146">
        <f t="shared" si="151"/>
        <v>366</v>
      </c>
      <c r="LQO21" s="146">
        <f t="shared" si="151"/>
        <v>366</v>
      </c>
      <c r="LQP21" s="146">
        <f t="shared" si="151"/>
        <v>366</v>
      </c>
      <c r="LQQ21" s="146">
        <f t="shared" si="151"/>
        <v>366</v>
      </c>
      <c r="LQR21" s="146">
        <f t="shared" si="151"/>
        <v>366</v>
      </c>
      <c r="LQS21" s="146">
        <f t="shared" si="151"/>
        <v>366</v>
      </c>
      <c r="LQT21" s="146">
        <f t="shared" si="151"/>
        <v>366</v>
      </c>
      <c r="LQU21" s="146">
        <f t="shared" si="151"/>
        <v>366</v>
      </c>
      <c r="LQV21" s="146">
        <f t="shared" si="151"/>
        <v>366</v>
      </c>
      <c r="LQW21" s="146">
        <f t="shared" si="151"/>
        <v>366</v>
      </c>
      <c r="LQX21" s="146">
        <f t="shared" si="151"/>
        <v>366</v>
      </c>
      <c r="LQY21" s="146">
        <f t="shared" si="151"/>
        <v>366</v>
      </c>
      <c r="LQZ21" s="146">
        <f t="shared" si="151"/>
        <v>366</v>
      </c>
      <c r="LRA21" s="146">
        <f t="shared" si="151"/>
        <v>366</v>
      </c>
      <c r="LRB21" s="146">
        <f t="shared" si="151"/>
        <v>366</v>
      </c>
      <c r="LRC21" s="146">
        <f t="shared" si="151"/>
        <v>366</v>
      </c>
      <c r="LRD21" s="146">
        <f t="shared" si="151"/>
        <v>366</v>
      </c>
      <c r="LRE21" s="146">
        <f t="shared" si="151"/>
        <v>366</v>
      </c>
      <c r="LRF21" s="146">
        <f t="shared" si="151"/>
        <v>366</v>
      </c>
      <c r="LRG21" s="146">
        <f t="shared" ref="LRG21:LTR21" si="152" xml:space="preserve"> DATE(YEAR(LRG20), MONTH(LRG20) + 12, DAY(1) - 1)</f>
        <v>366</v>
      </c>
      <c r="LRH21" s="146">
        <f t="shared" si="152"/>
        <v>366</v>
      </c>
      <c r="LRI21" s="146">
        <f t="shared" si="152"/>
        <v>366</v>
      </c>
      <c r="LRJ21" s="146">
        <f t="shared" si="152"/>
        <v>366</v>
      </c>
      <c r="LRK21" s="146">
        <f t="shared" si="152"/>
        <v>366</v>
      </c>
      <c r="LRL21" s="146">
        <f t="shared" si="152"/>
        <v>366</v>
      </c>
      <c r="LRM21" s="146">
        <f t="shared" si="152"/>
        <v>366</v>
      </c>
      <c r="LRN21" s="146">
        <f t="shared" si="152"/>
        <v>366</v>
      </c>
      <c r="LRO21" s="146">
        <f t="shared" si="152"/>
        <v>366</v>
      </c>
      <c r="LRP21" s="146">
        <f t="shared" si="152"/>
        <v>366</v>
      </c>
      <c r="LRQ21" s="146">
        <f t="shared" si="152"/>
        <v>366</v>
      </c>
      <c r="LRR21" s="146">
        <f t="shared" si="152"/>
        <v>366</v>
      </c>
      <c r="LRS21" s="146">
        <f t="shared" si="152"/>
        <v>366</v>
      </c>
      <c r="LRT21" s="146">
        <f t="shared" si="152"/>
        <v>366</v>
      </c>
      <c r="LRU21" s="146">
        <f t="shared" si="152"/>
        <v>366</v>
      </c>
      <c r="LRV21" s="146">
        <f t="shared" si="152"/>
        <v>366</v>
      </c>
      <c r="LRW21" s="146">
        <f t="shared" si="152"/>
        <v>366</v>
      </c>
      <c r="LRX21" s="146">
        <f t="shared" si="152"/>
        <v>366</v>
      </c>
      <c r="LRY21" s="146">
        <f t="shared" si="152"/>
        <v>366</v>
      </c>
      <c r="LRZ21" s="146">
        <f t="shared" si="152"/>
        <v>366</v>
      </c>
      <c r="LSA21" s="146">
        <f t="shared" si="152"/>
        <v>366</v>
      </c>
      <c r="LSB21" s="146">
        <f t="shared" si="152"/>
        <v>366</v>
      </c>
      <c r="LSC21" s="146">
        <f t="shared" si="152"/>
        <v>366</v>
      </c>
      <c r="LSD21" s="146">
        <f t="shared" si="152"/>
        <v>366</v>
      </c>
      <c r="LSE21" s="146">
        <f t="shared" si="152"/>
        <v>366</v>
      </c>
      <c r="LSF21" s="146">
        <f t="shared" si="152"/>
        <v>366</v>
      </c>
      <c r="LSG21" s="146">
        <f t="shared" si="152"/>
        <v>366</v>
      </c>
      <c r="LSH21" s="146">
        <f t="shared" si="152"/>
        <v>366</v>
      </c>
      <c r="LSI21" s="146">
        <f t="shared" si="152"/>
        <v>366</v>
      </c>
      <c r="LSJ21" s="146">
        <f t="shared" si="152"/>
        <v>366</v>
      </c>
      <c r="LSK21" s="146">
        <f t="shared" si="152"/>
        <v>366</v>
      </c>
      <c r="LSL21" s="146">
        <f t="shared" si="152"/>
        <v>366</v>
      </c>
      <c r="LSM21" s="146">
        <f t="shared" si="152"/>
        <v>366</v>
      </c>
      <c r="LSN21" s="146">
        <f t="shared" si="152"/>
        <v>366</v>
      </c>
      <c r="LSO21" s="146">
        <f t="shared" si="152"/>
        <v>366</v>
      </c>
      <c r="LSP21" s="146">
        <f t="shared" si="152"/>
        <v>366</v>
      </c>
      <c r="LSQ21" s="146">
        <f t="shared" si="152"/>
        <v>366</v>
      </c>
      <c r="LSR21" s="146">
        <f t="shared" si="152"/>
        <v>366</v>
      </c>
      <c r="LSS21" s="146">
        <f t="shared" si="152"/>
        <v>366</v>
      </c>
      <c r="LST21" s="146">
        <f t="shared" si="152"/>
        <v>366</v>
      </c>
      <c r="LSU21" s="146">
        <f t="shared" si="152"/>
        <v>366</v>
      </c>
      <c r="LSV21" s="146">
        <f t="shared" si="152"/>
        <v>366</v>
      </c>
      <c r="LSW21" s="146">
        <f t="shared" si="152"/>
        <v>366</v>
      </c>
      <c r="LSX21" s="146">
        <f t="shared" si="152"/>
        <v>366</v>
      </c>
      <c r="LSY21" s="146">
        <f t="shared" si="152"/>
        <v>366</v>
      </c>
      <c r="LSZ21" s="146">
        <f t="shared" si="152"/>
        <v>366</v>
      </c>
      <c r="LTA21" s="146">
        <f t="shared" si="152"/>
        <v>366</v>
      </c>
      <c r="LTB21" s="146">
        <f t="shared" si="152"/>
        <v>366</v>
      </c>
      <c r="LTC21" s="146">
        <f t="shared" si="152"/>
        <v>366</v>
      </c>
      <c r="LTD21" s="146">
        <f t="shared" si="152"/>
        <v>366</v>
      </c>
      <c r="LTE21" s="146">
        <f t="shared" si="152"/>
        <v>366</v>
      </c>
      <c r="LTF21" s="146">
        <f t="shared" si="152"/>
        <v>366</v>
      </c>
      <c r="LTG21" s="146">
        <f t="shared" si="152"/>
        <v>366</v>
      </c>
      <c r="LTH21" s="146">
        <f t="shared" si="152"/>
        <v>366</v>
      </c>
      <c r="LTI21" s="146">
        <f t="shared" si="152"/>
        <v>366</v>
      </c>
      <c r="LTJ21" s="146">
        <f t="shared" si="152"/>
        <v>366</v>
      </c>
      <c r="LTK21" s="146">
        <f t="shared" si="152"/>
        <v>366</v>
      </c>
      <c r="LTL21" s="146">
        <f t="shared" si="152"/>
        <v>366</v>
      </c>
      <c r="LTM21" s="146">
        <f t="shared" si="152"/>
        <v>366</v>
      </c>
      <c r="LTN21" s="146">
        <f t="shared" si="152"/>
        <v>366</v>
      </c>
      <c r="LTO21" s="146">
        <f t="shared" si="152"/>
        <v>366</v>
      </c>
      <c r="LTP21" s="146">
        <f t="shared" si="152"/>
        <v>366</v>
      </c>
      <c r="LTQ21" s="146">
        <f t="shared" si="152"/>
        <v>366</v>
      </c>
      <c r="LTR21" s="146">
        <f t="shared" si="152"/>
        <v>366</v>
      </c>
      <c r="LTS21" s="146">
        <f t="shared" ref="LTS21:LWD21" si="153" xml:space="preserve"> DATE(YEAR(LTS20), MONTH(LTS20) + 12, DAY(1) - 1)</f>
        <v>366</v>
      </c>
      <c r="LTT21" s="146">
        <f t="shared" si="153"/>
        <v>366</v>
      </c>
      <c r="LTU21" s="146">
        <f t="shared" si="153"/>
        <v>366</v>
      </c>
      <c r="LTV21" s="146">
        <f t="shared" si="153"/>
        <v>366</v>
      </c>
      <c r="LTW21" s="146">
        <f t="shared" si="153"/>
        <v>366</v>
      </c>
      <c r="LTX21" s="146">
        <f t="shared" si="153"/>
        <v>366</v>
      </c>
      <c r="LTY21" s="146">
        <f t="shared" si="153"/>
        <v>366</v>
      </c>
      <c r="LTZ21" s="146">
        <f t="shared" si="153"/>
        <v>366</v>
      </c>
      <c r="LUA21" s="146">
        <f t="shared" si="153"/>
        <v>366</v>
      </c>
      <c r="LUB21" s="146">
        <f t="shared" si="153"/>
        <v>366</v>
      </c>
      <c r="LUC21" s="146">
        <f t="shared" si="153"/>
        <v>366</v>
      </c>
      <c r="LUD21" s="146">
        <f t="shared" si="153"/>
        <v>366</v>
      </c>
      <c r="LUE21" s="146">
        <f t="shared" si="153"/>
        <v>366</v>
      </c>
      <c r="LUF21" s="146">
        <f t="shared" si="153"/>
        <v>366</v>
      </c>
      <c r="LUG21" s="146">
        <f t="shared" si="153"/>
        <v>366</v>
      </c>
      <c r="LUH21" s="146">
        <f t="shared" si="153"/>
        <v>366</v>
      </c>
      <c r="LUI21" s="146">
        <f t="shared" si="153"/>
        <v>366</v>
      </c>
      <c r="LUJ21" s="146">
        <f t="shared" si="153"/>
        <v>366</v>
      </c>
      <c r="LUK21" s="146">
        <f t="shared" si="153"/>
        <v>366</v>
      </c>
      <c r="LUL21" s="146">
        <f t="shared" si="153"/>
        <v>366</v>
      </c>
      <c r="LUM21" s="146">
        <f t="shared" si="153"/>
        <v>366</v>
      </c>
      <c r="LUN21" s="146">
        <f t="shared" si="153"/>
        <v>366</v>
      </c>
      <c r="LUO21" s="146">
        <f t="shared" si="153"/>
        <v>366</v>
      </c>
      <c r="LUP21" s="146">
        <f t="shared" si="153"/>
        <v>366</v>
      </c>
      <c r="LUQ21" s="146">
        <f t="shared" si="153"/>
        <v>366</v>
      </c>
      <c r="LUR21" s="146">
        <f t="shared" si="153"/>
        <v>366</v>
      </c>
      <c r="LUS21" s="146">
        <f t="shared" si="153"/>
        <v>366</v>
      </c>
      <c r="LUT21" s="146">
        <f t="shared" si="153"/>
        <v>366</v>
      </c>
      <c r="LUU21" s="146">
        <f t="shared" si="153"/>
        <v>366</v>
      </c>
      <c r="LUV21" s="146">
        <f t="shared" si="153"/>
        <v>366</v>
      </c>
      <c r="LUW21" s="146">
        <f t="shared" si="153"/>
        <v>366</v>
      </c>
      <c r="LUX21" s="146">
        <f t="shared" si="153"/>
        <v>366</v>
      </c>
      <c r="LUY21" s="146">
        <f t="shared" si="153"/>
        <v>366</v>
      </c>
      <c r="LUZ21" s="146">
        <f t="shared" si="153"/>
        <v>366</v>
      </c>
      <c r="LVA21" s="146">
        <f t="shared" si="153"/>
        <v>366</v>
      </c>
      <c r="LVB21" s="146">
        <f t="shared" si="153"/>
        <v>366</v>
      </c>
      <c r="LVC21" s="146">
        <f t="shared" si="153"/>
        <v>366</v>
      </c>
      <c r="LVD21" s="146">
        <f t="shared" si="153"/>
        <v>366</v>
      </c>
      <c r="LVE21" s="146">
        <f t="shared" si="153"/>
        <v>366</v>
      </c>
      <c r="LVF21" s="146">
        <f t="shared" si="153"/>
        <v>366</v>
      </c>
      <c r="LVG21" s="146">
        <f t="shared" si="153"/>
        <v>366</v>
      </c>
      <c r="LVH21" s="146">
        <f t="shared" si="153"/>
        <v>366</v>
      </c>
      <c r="LVI21" s="146">
        <f t="shared" si="153"/>
        <v>366</v>
      </c>
      <c r="LVJ21" s="146">
        <f t="shared" si="153"/>
        <v>366</v>
      </c>
      <c r="LVK21" s="146">
        <f t="shared" si="153"/>
        <v>366</v>
      </c>
      <c r="LVL21" s="146">
        <f t="shared" si="153"/>
        <v>366</v>
      </c>
      <c r="LVM21" s="146">
        <f t="shared" si="153"/>
        <v>366</v>
      </c>
      <c r="LVN21" s="146">
        <f t="shared" si="153"/>
        <v>366</v>
      </c>
      <c r="LVO21" s="146">
        <f t="shared" si="153"/>
        <v>366</v>
      </c>
      <c r="LVP21" s="146">
        <f t="shared" si="153"/>
        <v>366</v>
      </c>
      <c r="LVQ21" s="146">
        <f t="shared" si="153"/>
        <v>366</v>
      </c>
      <c r="LVR21" s="146">
        <f t="shared" si="153"/>
        <v>366</v>
      </c>
      <c r="LVS21" s="146">
        <f t="shared" si="153"/>
        <v>366</v>
      </c>
      <c r="LVT21" s="146">
        <f t="shared" si="153"/>
        <v>366</v>
      </c>
      <c r="LVU21" s="146">
        <f t="shared" si="153"/>
        <v>366</v>
      </c>
      <c r="LVV21" s="146">
        <f t="shared" si="153"/>
        <v>366</v>
      </c>
      <c r="LVW21" s="146">
        <f t="shared" si="153"/>
        <v>366</v>
      </c>
      <c r="LVX21" s="146">
        <f t="shared" si="153"/>
        <v>366</v>
      </c>
      <c r="LVY21" s="146">
        <f t="shared" si="153"/>
        <v>366</v>
      </c>
      <c r="LVZ21" s="146">
        <f t="shared" si="153"/>
        <v>366</v>
      </c>
      <c r="LWA21" s="146">
        <f t="shared" si="153"/>
        <v>366</v>
      </c>
      <c r="LWB21" s="146">
        <f t="shared" si="153"/>
        <v>366</v>
      </c>
      <c r="LWC21" s="146">
        <f t="shared" si="153"/>
        <v>366</v>
      </c>
      <c r="LWD21" s="146">
        <f t="shared" si="153"/>
        <v>366</v>
      </c>
      <c r="LWE21" s="146">
        <f t="shared" ref="LWE21:LYP21" si="154" xml:space="preserve"> DATE(YEAR(LWE20), MONTH(LWE20) + 12, DAY(1) - 1)</f>
        <v>366</v>
      </c>
      <c r="LWF21" s="146">
        <f t="shared" si="154"/>
        <v>366</v>
      </c>
      <c r="LWG21" s="146">
        <f t="shared" si="154"/>
        <v>366</v>
      </c>
      <c r="LWH21" s="146">
        <f t="shared" si="154"/>
        <v>366</v>
      </c>
      <c r="LWI21" s="146">
        <f t="shared" si="154"/>
        <v>366</v>
      </c>
      <c r="LWJ21" s="146">
        <f t="shared" si="154"/>
        <v>366</v>
      </c>
      <c r="LWK21" s="146">
        <f t="shared" si="154"/>
        <v>366</v>
      </c>
      <c r="LWL21" s="146">
        <f t="shared" si="154"/>
        <v>366</v>
      </c>
      <c r="LWM21" s="146">
        <f t="shared" si="154"/>
        <v>366</v>
      </c>
      <c r="LWN21" s="146">
        <f t="shared" si="154"/>
        <v>366</v>
      </c>
      <c r="LWO21" s="146">
        <f t="shared" si="154"/>
        <v>366</v>
      </c>
      <c r="LWP21" s="146">
        <f t="shared" si="154"/>
        <v>366</v>
      </c>
      <c r="LWQ21" s="146">
        <f t="shared" si="154"/>
        <v>366</v>
      </c>
      <c r="LWR21" s="146">
        <f t="shared" si="154"/>
        <v>366</v>
      </c>
      <c r="LWS21" s="146">
        <f t="shared" si="154"/>
        <v>366</v>
      </c>
      <c r="LWT21" s="146">
        <f t="shared" si="154"/>
        <v>366</v>
      </c>
      <c r="LWU21" s="146">
        <f t="shared" si="154"/>
        <v>366</v>
      </c>
      <c r="LWV21" s="146">
        <f t="shared" si="154"/>
        <v>366</v>
      </c>
      <c r="LWW21" s="146">
        <f t="shared" si="154"/>
        <v>366</v>
      </c>
      <c r="LWX21" s="146">
        <f t="shared" si="154"/>
        <v>366</v>
      </c>
      <c r="LWY21" s="146">
        <f t="shared" si="154"/>
        <v>366</v>
      </c>
      <c r="LWZ21" s="146">
        <f t="shared" si="154"/>
        <v>366</v>
      </c>
      <c r="LXA21" s="146">
        <f t="shared" si="154"/>
        <v>366</v>
      </c>
      <c r="LXB21" s="146">
        <f t="shared" si="154"/>
        <v>366</v>
      </c>
      <c r="LXC21" s="146">
        <f t="shared" si="154"/>
        <v>366</v>
      </c>
      <c r="LXD21" s="146">
        <f t="shared" si="154"/>
        <v>366</v>
      </c>
      <c r="LXE21" s="146">
        <f t="shared" si="154"/>
        <v>366</v>
      </c>
      <c r="LXF21" s="146">
        <f t="shared" si="154"/>
        <v>366</v>
      </c>
      <c r="LXG21" s="146">
        <f t="shared" si="154"/>
        <v>366</v>
      </c>
      <c r="LXH21" s="146">
        <f t="shared" si="154"/>
        <v>366</v>
      </c>
      <c r="LXI21" s="146">
        <f t="shared" si="154"/>
        <v>366</v>
      </c>
      <c r="LXJ21" s="146">
        <f t="shared" si="154"/>
        <v>366</v>
      </c>
      <c r="LXK21" s="146">
        <f t="shared" si="154"/>
        <v>366</v>
      </c>
      <c r="LXL21" s="146">
        <f t="shared" si="154"/>
        <v>366</v>
      </c>
      <c r="LXM21" s="146">
        <f t="shared" si="154"/>
        <v>366</v>
      </c>
      <c r="LXN21" s="146">
        <f t="shared" si="154"/>
        <v>366</v>
      </c>
      <c r="LXO21" s="146">
        <f t="shared" si="154"/>
        <v>366</v>
      </c>
      <c r="LXP21" s="146">
        <f t="shared" si="154"/>
        <v>366</v>
      </c>
      <c r="LXQ21" s="146">
        <f t="shared" si="154"/>
        <v>366</v>
      </c>
      <c r="LXR21" s="146">
        <f t="shared" si="154"/>
        <v>366</v>
      </c>
      <c r="LXS21" s="146">
        <f t="shared" si="154"/>
        <v>366</v>
      </c>
      <c r="LXT21" s="146">
        <f t="shared" si="154"/>
        <v>366</v>
      </c>
      <c r="LXU21" s="146">
        <f t="shared" si="154"/>
        <v>366</v>
      </c>
      <c r="LXV21" s="146">
        <f t="shared" si="154"/>
        <v>366</v>
      </c>
      <c r="LXW21" s="146">
        <f t="shared" si="154"/>
        <v>366</v>
      </c>
      <c r="LXX21" s="146">
        <f t="shared" si="154"/>
        <v>366</v>
      </c>
      <c r="LXY21" s="146">
        <f t="shared" si="154"/>
        <v>366</v>
      </c>
      <c r="LXZ21" s="146">
        <f t="shared" si="154"/>
        <v>366</v>
      </c>
      <c r="LYA21" s="146">
        <f t="shared" si="154"/>
        <v>366</v>
      </c>
      <c r="LYB21" s="146">
        <f t="shared" si="154"/>
        <v>366</v>
      </c>
      <c r="LYC21" s="146">
        <f t="shared" si="154"/>
        <v>366</v>
      </c>
      <c r="LYD21" s="146">
        <f t="shared" si="154"/>
        <v>366</v>
      </c>
      <c r="LYE21" s="146">
        <f t="shared" si="154"/>
        <v>366</v>
      </c>
      <c r="LYF21" s="146">
        <f t="shared" si="154"/>
        <v>366</v>
      </c>
      <c r="LYG21" s="146">
        <f t="shared" si="154"/>
        <v>366</v>
      </c>
      <c r="LYH21" s="146">
        <f t="shared" si="154"/>
        <v>366</v>
      </c>
      <c r="LYI21" s="146">
        <f t="shared" si="154"/>
        <v>366</v>
      </c>
      <c r="LYJ21" s="146">
        <f t="shared" si="154"/>
        <v>366</v>
      </c>
      <c r="LYK21" s="146">
        <f t="shared" si="154"/>
        <v>366</v>
      </c>
      <c r="LYL21" s="146">
        <f t="shared" si="154"/>
        <v>366</v>
      </c>
      <c r="LYM21" s="146">
        <f t="shared" si="154"/>
        <v>366</v>
      </c>
      <c r="LYN21" s="146">
        <f t="shared" si="154"/>
        <v>366</v>
      </c>
      <c r="LYO21" s="146">
        <f t="shared" si="154"/>
        <v>366</v>
      </c>
      <c r="LYP21" s="146">
        <f t="shared" si="154"/>
        <v>366</v>
      </c>
      <c r="LYQ21" s="146">
        <f t="shared" ref="LYQ21:MBB21" si="155" xml:space="preserve"> DATE(YEAR(LYQ20), MONTH(LYQ20) + 12, DAY(1) - 1)</f>
        <v>366</v>
      </c>
      <c r="LYR21" s="146">
        <f t="shared" si="155"/>
        <v>366</v>
      </c>
      <c r="LYS21" s="146">
        <f t="shared" si="155"/>
        <v>366</v>
      </c>
      <c r="LYT21" s="146">
        <f t="shared" si="155"/>
        <v>366</v>
      </c>
      <c r="LYU21" s="146">
        <f t="shared" si="155"/>
        <v>366</v>
      </c>
      <c r="LYV21" s="146">
        <f t="shared" si="155"/>
        <v>366</v>
      </c>
      <c r="LYW21" s="146">
        <f t="shared" si="155"/>
        <v>366</v>
      </c>
      <c r="LYX21" s="146">
        <f t="shared" si="155"/>
        <v>366</v>
      </c>
      <c r="LYY21" s="146">
        <f t="shared" si="155"/>
        <v>366</v>
      </c>
      <c r="LYZ21" s="146">
        <f t="shared" si="155"/>
        <v>366</v>
      </c>
      <c r="LZA21" s="146">
        <f t="shared" si="155"/>
        <v>366</v>
      </c>
      <c r="LZB21" s="146">
        <f t="shared" si="155"/>
        <v>366</v>
      </c>
      <c r="LZC21" s="146">
        <f t="shared" si="155"/>
        <v>366</v>
      </c>
      <c r="LZD21" s="146">
        <f t="shared" si="155"/>
        <v>366</v>
      </c>
      <c r="LZE21" s="146">
        <f t="shared" si="155"/>
        <v>366</v>
      </c>
      <c r="LZF21" s="146">
        <f t="shared" si="155"/>
        <v>366</v>
      </c>
      <c r="LZG21" s="146">
        <f t="shared" si="155"/>
        <v>366</v>
      </c>
      <c r="LZH21" s="146">
        <f t="shared" si="155"/>
        <v>366</v>
      </c>
      <c r="LZI21" s="146">
        <f t="shared" si="155"/>
        <v>366</v>
      </c>
      <c r="LZJ21" s="146">
        <f t="shared" si="155"/>
        <v>366</v>
      </c>
      <c r="LZK21" s="146">
        <f t="shared" si="155"/>
        <v>366</v>
      </c>
      <c r="LZL21" s="146">
        <f t="shared" si="155"/>
        <v>366</v>
      </c>
      <c r="LZM21" s="146">
        <f t="shared" si="155"/>
        <v>366</v>
      </c>
      <c r="LZN21" s="146">
        <f t="shared" si="155"/>
        <v>366</v>
      </c>
      <c r="LZO21" s="146">
        <f t="shared" si="155"/>
        <v>366</v>
      </c>
      <c r="LZP21" s="146">
        <f t="shared" si="155"/>
        <v>366</v>
      </c>
      <c r="LZQ21" s="146">
        <f t="shared" si="155"/>
        <v>366</v>
      </c>
      <c r="LZR21" s="146">
        <f t="shared" si="155"/>
        <v>366</v>
      </c>
      <c r="LZS21" s="146">
        <f t="shared" si="155"/>
        <v>366</v>
      </c>
      <c r="LZT21" s="146">
        <f t="shared" si="155"/>
        <v>366</v>
      </c>
      <c r="LZU21" s="146">
        <f t="shared" si="155"/>
        <v>366</v>
      </c>
      <c r="LZV21" s="146">
        <f t="shared" si="155"/>
        <v>366</v>
      </c>
      <c r="LZW21" s="146">
        <f t="shared" si="155"/>
        <v>366</v>
      </c>
      <c r="LZX21" s="146">
        <f t="shared" si="155"/>
        <v>366</v>
      </c>
      <c r="LZY21" s="146">
        <f t="shared" si="155"/>
        <v>366</v>
      </c>
      <c r="LZZ21" s="146">
        <f t="shared" si="155"/>
        <v>366</v>
      </c>
      <c r="MAA21" s="146">
        <f t="shared" si="155"/>
        <v>366</v>
      </c>
      <c r="MAB21" s="146">
        <f t="shared" si="155"/>
        <v>366</v>
      </c>
      <c r="MAC21" s="146">
        <f t="shared" si="155"/>
        <v>366</v>
      </c>
      <c r="MAD21" s="146">
        <f t="shared" si="155"/>
        <v>366</v>
      </c>
      <c r="MAE21" s="146">
        <f t="shared" si="155"/>
        <v>366</v>
      </c>
      <c r="MAF21" s="146">
        <f t="shared" si="155"/>
        <v>366</v>
      </c>
      <c r="MAG21" s="146">
        <f t="shared" si="155"/>
        <v>366</v>
      </c>
      <c r="MAH21" s="146">
        <f t="shared" si="155"/>
        <v>366</v>
      </c>
      <c r="MAI21" s="146">
        <f t="shared" si="155"/>
        <v>366</v>
      </c>
      <c r="MAJ21" s="146">
        <f t="shared" si="155"/>
        <v>366</v>
      </c>
      <c r="MAK21" s="146">
        <f t="shared" si="155"/>
        <v>366</v>
      </c>
      <c r="MAL21" s="146">
        <f t="shared" si="155"/>
        <v>366</v>
      </c>
      <c r="MAM21" s="146">
        <f t="shared" si="155"/>
        <v>366</v>
      </c>
      <c r="MAN21" s="146">
        <f t="shared" si="155"/>
        <v>366</v>
      </c>
      <c r="MAO21" s="146">
        <f t="shared" si="155"/>
        <v>366</v>
      </c>
      <c r="MAP21" s="146">
        <f t="shared" si="155"/>
        <v>366</v>
      </c>
      <c r="MAQ21" s="146">
        <f t="shared" si="155"/>
        <v>366</v>
      </c>
      <c r="MAR21" s="146">
        <f t="shared" si="155"/>
        <v>366</v>
      </c>
      <c r="MAS21" s="146">
        <f t="shared" si="155"/>
        <v>366</v>
      </c>
      <c r="MAT21" s="146">
        <f t="shared" si="155"/>
        <v>366</v>
      </c>
      <c r="MAU21" s="146">
        <f t="shared" si="155"/>
        <v>366</v>
      </c>
      <c r="MAV21" s="146">
        <f t="shared" si="155"/>
        <v>366</v>
      </c>
      <c r="MAW21" s="146">
        <f t="shared" si="155"/>
        <v>366</v>
      </c>
      <c r="MAX21" s="146">
        <f t="shared" si="155"/>
        <v>366</v>
      </c>
      <c r="MAY21" s="146">
        <f t="shared" si="155"/>
        <v>366</v>
      </c>
      <c r="MAZ21" s="146">
        <f t="shared" si="155"/>
        <v>366</v>
      </c>
      <c r="MBA21" s="146">
        <f t="shared" si="155"/>
        <v>366</v>
      </c>
      <c r="MBB21" s="146">
        <f t="shared" si="155"/>
        <v>366</v>
      </c>
      <c r="MBC21" s="146">
        <f t="shared" ref="MBC21:MDN21" si="156" xml:space="preserve"> DATE(YEAR(MBC20), MONTH(MBC20) + 12, DAY(1) - 1)</f>
        <v>366</v>
      </c>
      <c r="MBD21" s="146">
        <f t="shared" si="156"/>
        <v>366</v>
      </c>
      <c r="MBE21" s="146">
        <f t="shared" si="156"/>
        <v>366</v>
      </c>
      <c r="MBF21" s="146">
        <f t="shared" si="156"/>
        <v>366</v>
      </c>
      <c r="MBG21" s="146">
        <f t="shared" si="156"/>
        <v>366</v>
      </c>
      <c r="MBH21" s="146">
        <f t="shared" si="156"/>
        <v>366</v>
      </c>
      <c r="MBI21" s="146">
        <f t="shared" si="156"/>
        <v>366</v>
      </c>
      <c r="MBJ21" s="146">
        <f t="shared" si="156"/>
        <v>366</v>
      </c>
      <c r="MBK21" s="146">
        <f t="shared" si="156"/>
        <v>366</v>
      </c>
      <c r="MBL21" s="146">
        <f t="shared" si="156"/>
        <v>366</v>
      </c>
      <c r="MBM21" s="146">
        <f t="shared" si="156"/>
        <v>366</v>
      </c>
      <c r="MBN21" s="146">
        <f t="shared" si="156"/>
        <v>366</v>
      </c>
      <c r="MBO21" s="146">
        <f t="shared" si="156"/>
        <v>366</v>
      </c>
      <c r="MBP21" s="146">
        <f t="shared" si="156"/>
        <v>366</v>
      </c>
      <c r="MBQ21" s="146">
        <f t="shared" si="156"/>
        <v>366</v>
      </c>
      <c r="MBR21" s="146">
        <f t="shared" si="156"/>
        <v>366</v>
      </c>
      <c r="MBS21" s="146">
        <f t="shared" si="156"/>
        <v>366</v>
      </c>
      <c r="MBT21" s="146">
        <f t="shared" si="156"/>
        <v>366</v>
      </c>
      <c r="MBU21" s="146">
        <f t="shared" si="156"/>
        <v>366</v>
      </c>
      <c r="MBV21" s="146">
        <f t="shared" si="156"/>
        <v>366</v>
      </c>
      <c r="MBW21" s="146">
        <f t="shared" si="156"/>
        <v>366</v>
      </c>
      <c r="MBX21" s="146">
        <f t="shared" si="156"/>
        <v>366</v>
      </c>
      <c r="MBY21" s="146">
        <f t="shared" si="156"/>
        <v>366</v>
      </c>
      <c r="MBZ21" s="146">
        <f t="shared" si="156"/>
        <v>366</v>
      </c>
      <c r="MCA21" s="146">
        <f t="shared" si="156"/>
        <v>366</v>
      </c>
      <c r="MCB21" s="146">
        <f t="shared" si="156"/>
        <v>366</v>
      </c>
      <c r="MCC21" s="146">
        <f t="shared" si="156"/>
        <v>366</v>
      </c>
      <c r="MCD21" s="146">
        <f t="shared" si="156"/>
        <v>366</v>
      </c>
      <c r="MCE21" s="146">
        <f t="shared" si="156"/>
        <v>366</v>
      </c>
      <c r="MCF21" s="146">
        <f t="shared" si="156"/>
        <v>366</v>
      </c>
      <c r="MCG21" s="146">
        <f t="shared" si="156"/>
        <v>366</v>
      </c>
      <c r="MCH21" s="146">
        <f t="shared" si="156"/>
        <v>366</v>
      </c>
      <c r="MCI21" s="146">
        <f t="shared" si="156"/>
        <v>366</v>
      </c>
      <c r="MCJ21" s="146">
        <f t="shared" si="156"/>
        <v>366</v>
      </c>
      <c r="MCK21" s="146">
        <f t="shared" si="156"/>
        <v>366</v>
      </c>
      <c r="MCL21" s="146">
        <f t="shared" si="156"/>
        <v>366</v>
      </c>
      <c r="MCM21" s="146">
        <f t="shared" si="156"/>
        <v>366</v>
      </c>
      <c r="MCN21" s="146">
        <f t="shared" si="156"/>
        <v>366</v>
      </c>
      <c r="MCO21" s="146">
        <f t="shared" si="156"/>
        <v>366</v>
      </c>
      <c r="MCP21" s="146">
        <f t="shared" si="156"/>
        <v>366</v>
      </c>
      <c r="MCQ21" s="146">
        <f t="shared" si="156"/>
        <v>366</v>
      </c>
      <c r="MCR21" s="146">
        <f t="shared" si="156"/>
        <v>366</v>
      </c>
      <c r="MCS21" s="146">
        <f t="shared" si="156"/>
        <v>366</v>
      </c>
      <c r="MCT21" s="146">
        <f t="shared" si="156"/>
        <v>366</v>
      </c>
      <c r="MCU21" s="146">
        <f t="shared" si="156"/>
        <v>366</v>
      </c>
      <c r="MCV21" s="146">
        <f t="shared" si="156"/>
        <v>366</v>
      </c>
      <c r="MCW21" s="146">
        <f t="shared" si="156"/>
        <v>366</v>
      </c>
      <c r="MCX21" s="146">
        <f t="shared" si="156"/>
        <v>366</v>
      </c>
      <c r="MCY21" s="146">
        <f t="shared" si="156"/>
        <v>366</v>
      </c>
      <c r="MCZ21" s="146">
        <f t="shared" si="156"/>
        <v>366</v>
      </c>
      <c r="MDA21" s="146">
        <f t="shared" si="156"/>
        <v>366</v>
      </c>
      <c r="MDB21" s="146">
        <f t="shared" si="156"/>
        <v>366</v>
      </c>
      <c r="MDC21" s="146">
        <f t="shared" si="156"/>
        <v>366</v>
      </c>
      <c r="MDD21" s="146">
        <f t="shared" si="156"/>
        <v>366</v>
      </c>
      <c r="MDE21" s="146">
        <f t="shared" si="156"/>
        <v>366</v>
      </c>
      <c r="MDF21" s="146">
        <f t="shared" si="156"/>
        <v>366</v>
      </c>
      <c r="MDG21" s="146">
        <f t="shared" si="156"/>
        <v>366</v>
      </c>
      <c r="MDH21" s="146">
        <f t="shared" si="156"/>
        <v>366</v>
      </c>
      <c r="MDI21" s="146">
        <f t="shared" si="156"/>
        <v>366</v>
      </c>
      <c r="MDJ21" s="146">
        <f t="shared" si="156"/>
        <v>366</v>
      </c>
      <c r="MDK21" s="146">
        <f t="shared" si="156"/>
        <v>366</v>
      </c>
      <c r="MDL21" s="146">
        <f t="shared" si="156"/>
        <v>366</v>
      </c>
      <c r="MDM21" s="146">
        <f t="shared" si="156"/>
        <v>366</v>
      </c>
      <c r="MDN21" s="146">
        <f t="shared" si="156"/>
        <v>366</v>
      </c>
      <c r="MDO21" s="146">
        <f t="shared" ref="MDO21:MFZ21" si="157" xml:space="preserve"> DATE(YEAR(MDO20), MONTH(MDO20) + 12, DAY(1) - 1)</f>
        <v>366</v>
      </c>
      <c r="MDP21" s="146">
        <f t="shared" si="157"/>
        <v>366</v>
      </c>
      <c r="MDQ21" s="146">
        <f t="shared" si="157"/>
        <v>366</v>
      </c>
      <c r="MDR21" s="146">
        <f t="shared" si="157"/>
        <v>366</v>
      </c>
      <c r="MDS21" s="146">
        <f t="shared" si="157"/>
        <v>366</v>
      </c>
      <c r="MDT21" s="146">
        <f t="shared" si="157"/>
        <v>366</v>
      </c>
      <c r="MDU21" s="146">
        <f t="shared" si="157"/>
        <v>366</v>
      </c>
      <c r="MDV21" s="146">
        <f t="shared" si="157"/>
        <v>366</v>
      </c>
      <c r="MDW21" s="146">
        <f t="shared" si="157"/>
        <v>366</v>
      </c>
      <c r="MDX21" s="146">
        <f t="shared" si="157"/>
        <v>366</v>
      </c>
      <c r="MDY21" s="146">
        <f t="shared" si="157"/>
        <v>366</v>
      </c>
      <c r="MDZ21" s="146">
        <f t="shared" si="157"/>
        <v>366</v>
      </c>
      <c r="MEA21" s="146">
        <f t="shared" si="157"/>
        <v>366</v>
      </c>
      <c r="MEB21" s="146">
        <f t="shared" si="157"/>
        <v>366</v>
      </c>
      <c r="MEC21" s="146">
        <f t="shared" si="157"/>
        <v>366</v>
      </c>
      <c r="MED21" s="146">
        <f t="shared" si="157"/>
        <v>366</v>
      </c>
      <c r="MEE21" s="146">
        <f t="shared" si="157"/>
        <v>366</v>
      </c>
      <c r="MEF21" s="146">
        <f t="shared" si="157"/>
        <v>366</v>
      </c>
      <c r="MEG21" s="146">
        <f t="shared" si="157"/>
        <v>366</v>
      </c>
      <c r="MEH21" s="146">
        <f t="shared" si="157"/>
        <v>366</v>
      </c>
      <c r="MEI21" s="146">
        <f t="shared" si="157"/>
        <v>366</v>
      </c>
      <c r="MEJ21" s="146">
        <f t="shared" si="157"/>
        <v>366</v>
      </c>
      <c r="MEK21" s="146">
        <f t="shared" si="157"/>
        <v>366</v>
      </c>
      <c r="MEL21" s="146">
        <f t="shared" si="157"/>
        <v>366</v>
      </c>
      <c r="MEM21" s="146">
        <f t="shared" si="157"/>
        <v>366</v>
      </c>
      <c r="MEN21" s="146">
        <f t="shared" si="157"/>
        <v>366</v>
      </c>
      <c r="MEO21" s="146">
        <f t="shared" si="157"/>
        <v>366</v>
      </c>
      <c r="MEP21" s="146">
        <f t="shared" si="157"/>
        <v>366</v>
      </c>
      <c r="MEQ21" s="146">
        <f t="shared" si="157"/>
        <v>366</v>
      </c>
      <c r="MER21" s="146">
        <f t="shared" si="157"/>
        <v>366</v>
      </c>
      <c r="MES21" s="146">
        <f t="shared" si="157"/>
        <v>366</v>
      </c>
      <c r="MET21" s="146">
        <f t="shared" si="157"/>
        <v>366</v>
      </c>
      <c r="MEU21" s="146">
        <f t="shared" si="157"/>
        <v>366</v>
      </c>
      <c r="MEV21" s="146">
        <f t="shared" si="157"/>
        <v>366</v>
      </c>
      <c r="MEW21" s="146">
        <f t="shared" si="157"/>
        <v>366</v>
      </c>
      <c r="MEX21" s="146">
        <f t="shared" si="157"/>
        <v>366</v>
      </c>
      <c r="MEY21" s="146">
        <f t="shared" si="157"/>
        <v>366</v>
      </c>
      <c r="MEZ21" s="146">
        <f t="shared" si="157"/>
        <v>366</v>
      </c>
      <c r="MFA21" s="146">
        <f t="shared" si="157"/>
        <v>366</v>
      </c>
      <c r="MFB21" s="146">
        <f t="shared" si="157"/>
        <v>366</v>
      </c>
      <c r="MFC21" s="146">
        <f t="shared" si="157"/>
        <v>366</v>
      </c>
      <c r="MFD21" s="146">
        <f t="shared" si="157"/>
        <v>366</v>
      </c>
      <c r="MFE21" s="146">
        <f t="shared" si="157"/>
        <v>366</v>
      </c>
      <c r="MFF21" s="146">
        <f t="shared" si="157"/>
        <v>366</v>
      </c>
      <c r="MFG21" s="146">
        <f t="shared" si="157"/>
        <v>366</v>
      </c>
      <c r="MFH21" s="146">
        <f t="shared" si="157"/>
        <v>366</v>
      </c>
      <c r="MFI21" s="146">
        <f t="shared" si="157"/>
        <v>366</v>
      </c>
      <c r="MFJ21" s="146">
        <f t="shared" si="157"/>
        <v>366</v>
      </c>
      <c r="MFK21" s="146">
        <f t="shared" si="157"/>
        <v>366</v>
      </c>
      <c r="MFL21" s="146">
        <f t="shared" si="157"/>
        <v>366</v>
      </c>
      <c r="MFM21" s="146">
        <f t="shared" si="157"/>
        <v>366</v>
      </c>
      <c r="MFN21" s="146">
        <f t="shared" si="157"/>
        <v>366</v>
      </c>
      <c r="MFO21" s="146">
        <f t="shared" si="157"/>
        <v>366</v>
      </c>
      <c r="MFP21" s="146">
        <f t="shared" si="157"/>
        <v>366</v>
      </c>
      <c r="MFQ21" s="146">
        <f t="shared" si="157"/>
        <v>366</v>
      </c>
      <c r="MFR21" s="146">
        <f t="shared" si="157"/>
        <v>366</v>
      </c>
      <c r="MFS21" s="146">
        <f t="shared" si="157"/>
        <v>366</v>
      </c>
      <c r="MFT21" s="146">
        <f t="shared" si="157"/>
        <v>366</v>
      </c>
      <c r="MFU21" s="146">
        <f t="shared" si="157"/>
        <v>366</v>
      </c>
      <c r="MFV21" s="146">
        <f t="shared" si="157"/>
        <v>366</v>
      </c>
      <c r="MFW21" s="146">
        <f t="shared" si="157"/>
        <v>366</v>
      </c>
      <c r="MFX21" s="146">
        <f t="shared" si="157"/>
        <v>366</v>
      </c>
      <c r="MFY21" s="146">
        <f t="shared" si="157"/>
        <v>366</v>
      </c>
      <c r="MFZ21" s="146">
        <f t="shared" si="157"/>
        <v>366</v>
      </c>
      <c r="MGA21" s="146">
        <f t="shared" ref="MGA21:MIL21" si="158" xml:space="preserve"> DATE(YEAR(MGA20), MONTH(MGA20) + 12, DAY(1) - 1)</f>
        <v>366</v>
      </c>
      <c r="MGB21" s="146">
        <f t="shared" si="158"/>
        <v>366</v>
      </c>
      <c r="MGC21" s="146">
        <f t="shared" si="158"/>
        <v>366</v>
      </c>
      <c r="MGD21" s="146">
        <f t="shared" si="158"/>
        <v>366</v>
      </c>
      <c r="MGE21" s="146">
        <f t="shared" si="158"/>
        <v>366</v>
      </c>
      <c r="MGF21" s="146">
        <f t="shared" si="158"/>
        <v>366</v>
      </c>
      <c r="MGG21" s="146">
        <f t="shared" si="158"/>
        <v>366</v>
      </c>
      <c r="MGH21" s="146">
        <f t="shared" si="158"/>
        <v>366</v>
      </c>
      <c r="MGI21" s="146">
        <f t="shared" si="158"/>
        <v>366</v>
      </c>
      <c r="MGJ21" s="146">
        <f t="shared" si="158"/>
        <v>366</v>
      </c>
      <c r="MGK21" s="146">
        <f t="shared" si="158"/>
        <v>366</v>
      </c>
      <c r="MGL21" s="146">
        <f t="shared" si="158"/>
        <v>366</v>
      </c>
      <c r="MGM21" s="146">
        <f t="shared" si="158"/>
        <v>366</v>
      </c>
      <c r="MGN21" s="146">
        <f t="shared" si="158"/>
        <v>366</v>
      </c>
      <c r="MGO21" s="146">
        <f t="shared" si="158"/>
        <v>366</v>
      </c>
      <c r="MGP21" s="146">
        <f t="shared" si="158"/>
        <v>366</v>
      </c>
      <c r="MGQ21" s="146">
        <f t="shared" si="158"/>
        <v>366</v>
      </c>
      <c r="MGR21" s="146">
        <f t="shared" si="158"/>
        <v>366</v>
      </c>
      <c r="MGS21" s="146">
        <f t="shared" si="158"/>
        <v>366</v>
      </c>
      <c r="MGT21" s="146">
        <f t="shared" si="158"/>
        <v>366</v>
      </c>
      <c r="MGU21" s="146">
        <f t="shared" si="158"/>
        <v>366</v>
      </c>
      <c r="MGV21" s="146">
        <f t="shared" si="158"/>
        <v>366</v>
      </c>
      <c r="MGW21" s="146">
        <f t="shared" si="158"/>
        <v>366</v>
      </c>
      <c r="MGX21" s="146">
        <f t="shared" si="158"/>
        <v>366</v>
      </c>
      <c r="MGY21" s="146">
        <f t="shared" si="158"/>
        <v>366</v>
      </c>
      <c r="MGZ21" s="146">
        <f t="shared" si="158"/>
        <v>366</v>
      </c>
      <c r="MHA21" s="146">
        <f t="shared" si="158"/>
        <v>366</v>
      </c>
      <c r="MHB21" s="146">
        <f t="shared" si="158"/>
        <v>366</v>
      </c>
      <c r="MHC21" s="146">
        <f t="shared" si="158"/>
        <v>366</v>
      </c>
      <c r="MHD21" s="146">
        <f t="shared" si="158"/>
        <v>366</v>
      </c>
      <c r="MHE21" s="146">
        <f t="shared" si="158"/>
        <v>366</v>
      </c>
      <c r="MHF21" s="146">
        <f t="shared" si="158"/>
        <v>366</v>
      </c>
      <c r="MHG21" s="146">
        <f t="shared" si="158"/>
        <v>366</v>
      </c>
      <c r="MHH21" s="146">
        <f t="shared" si="158"/>
        <v>366</v>
      </c>
      <c r="MHI21" s="146">
        <f t="shared" si="158"/>
        <v>366</v>
      </c>
      <c r="MHJ21" s="146">
        <f t="shared" si="158"/>
        <v>366</v>
      </c>
      <c r="MHK21" s="146">
        <f t="shared" si="158"/>
        <v>366</v>
      </c>
      <c r="MHL21" s="146">
        <f t="shared" si="158"/>
        <v>366</v>
      </c>
      <c r="MHM21" s="146">
        <f t="shared" si="158"/>
        <v>366</v>
      </c>
      <c r="MHN21" s="146">
        <f t="shared" si="158"/>
        <v>366</v>
      </c>
      <c r="MHO21" s="146">
        <f t="shared" si="158"/>
        <v>366</v>
      </c>
      <c r="MHP21" s="146">
        <f t="shared" si="158"/>
        <v>366</v>
      </c>
      <c r="MHQ21" s="146">
        <f t="shared" si="158"/>
        <v>366</v>
      </c>
      <c r="MHR21" s="146">
        <f t="shared" si="158"/>
        <v>366</v>
      </c>
      <c r="MHS21" s="146">
        <f t="shared" si="158"/>
        <v>366</v>
      </c>
      <c r="MHT21" s="146">
        <f t="shared" si="158"/>
        <v>366</v>
      </c>
      <c r="MHU21" s="146">
        <f t="shared" si="158"/>
        <v>366</v>
      </c>
      <c r="MHV21" s="146">
        <f t="shared" si="158"/>
        <v>366</v>
      </c>
      <c r="MHW21" s="146">
        <f t="shared" si="158"/>
        <v>366</v>
      </c>
      <c r="MHX21" s="146">
        <f t="shared" si="158"/>
        <v>366</v>
      </c>
      <c r="MHY21" s="146">
        <f t="shared" si="158"/>
        <v>366</v>
      </c>
      <c r="MHZ21" s="146">
        <f t="shared" si="158"/>
        <v>366</v>
      </c>
      <c r="MIA21" s="146">
        <f t="shared" si="158"/>
        <v>366</v>
      </c>
      <c r="MIB21" s="146">
        <f t="shared" si="158"/>
        <v>366</v>
      </c>
      <c r="MIC21" s="146">
        <f t="shared" si="158"/>
        <v>366</v>
      </c>
      <c r="MID21" s="146">
        <f t="shared" si="158"/>
        <v>366</v>
      </c>
      <c r="MIE21" s="146">
        <f t="shared" si="158"/>
        <v>366</v>
      </c>
      <c r="MIF21" s="146">
        <f t="shared" si="158"/>
        <v>366</v>
      </c>
      <c r="MIG21" s="146">
        <f t="shared" si="158"/>
        <v>366</v>
      </c>
      <c r="MIH21" s="146">
        <f t="shared" si="158"/>
        <v>366</v>
      </c>
      <c r="MII21" s="146">
        <f t="shared" si="158"/>
        <v>366</v>
      </c>
      <c r="MIJ21" s="146">
        <f t="shared" si="158"/>
        <v>366</v>
      </c>
      <c r="MIK21" s="146">
        <f t="shared" si="158"/>
        <v>366</v>
      </c>
      <c r="MIL21" s="146">
        <f t="shared" si="158"/>
        <v>366</v>
      </c>
      <c r="MIM21" s="146">
        <f t="shared" ref="MIM21:MKX21" si="159" xml:space="preserve"> DATE(YEAR(MIM20), MONTH(MIM20) + 12, DAY(1) - 1)</f>
        <v>366</v>
      </c>
      <c r="MIN21" s="146">
        <f t="shared" si="159"/>
        <v>366</v>
      </c>
      <c r="MIO21" s="146">
        <f t="shared" si="159"/>
        <v>366</v>
      </c>
      <c r="MIP21" s="146">
        <f t="shared" si="159"/>
        <v>366</v>
      </c>
      <c r="MIQ21" s="146">
        <f t="shared" si="159"/>
        <v>366</v>
      </c>
      <c r="MIR21" s="146">
        <f t="shared" si="159"/>
        <v>366</v>
      </c>
      <c r="MIS21" s="146">
        <f t="shared" si="159"/>
        <v>366</v>
      </c>
      <c r="MIT21" s="146">
        <f t="shared" si="159"/>
        <v>366</v>
      </c>
      <c r="MIU21" s="146">
        <f t="shared" si="159"/>
        <v>366</v>
      </c>
      <c r="MIV21" s="146">
        <f t="shared" si="159"/>
        <v>366</v>
      </c>
      <c r="MIW21" s="146">
        <f t="shared" si="159"/>
        <v>366</v>
      </c>
      <c r="MIX21" s="146">
        <f t="shared" si="159"/>
        <v>366</v>
      </c>
      <c r="MIY21" s="146">
        <f t="shared" si="159"/>
        <v>366</v>
      </c>
      <c r="MIZ21" s="146">
        <f t="shared" si="159"/>
        <v>366</v>
      </c>
      <c r="MJA21" s="146">
        <f t="shared" si="159"/>
        <v>366</v>
      </c>
      <c r="MJB21" s="146">
        <f t="shared" si="159"/>
        <v>366</v>
      </c>
      <c r="MJC21" s="146">
        <f t="shared" si="159"/>
        <v>366</v>
      </c>
      <c r="MJD21" s="146">
        <f t="shared" si="159"/>
        <v>366</v>
      </c>
      <c r="MJE21" s="146">
        <f t="shared" si="159"/>
        <v>366</v>
      </c>
      <c r="MJF21" s="146">
        <f t="shared" si="159"/>
        <v>366</v>
      </c>
      <c r="MJG21" s="146">
        <f t="shared" si="159"/>
        <v>366</v>
      </c>
      <c r="MJH21" s="146">
        <f t="shared" si="159"/>
        <v>366</v>
      </c>
      <c r="MJI21" s="146">
        <f t="shared" si="159"/>
        <v>366</v>
      </c>
      <c r="MJJ21" s="146">
        <f t="shared" si="159"/>
        <v>366</v>
      </c>
      <c r="MJK21" s="146">
        <f t="shared" si="159"/>
        <v>366</v>
      </c>
      <c r="MJL21" s="146">
        <f t="shared" si="159"/>
        <v>366</v>
      </c>
      <c r="MJM21" s="146">
        <f t="shared" si="159"/>
        <v>366</v>
      </c>
      <c r="MJN21" s="146">
        <f t="shared" si="159"/>
        <v>366</v>
      </c>
      <c r="MJO21" s="146">
        <f t="shared" si="159"/>
        <v>366</v>
      </c>
      <c r="MJP21" s="146">
        <f t="shared" si="159"/>
        <v>366</v>
      </c>
      <c r="MJQ21" s="146">
        <f t="shared" si="159"/>
        <v>366</v>
      </c>
      <c r="MJR21" s="146">
        <f t="shared" si="159"/>
        <v>366</v>
      </c>
      <c r="MJS21" s="146">
        <f t="shared" si="159"/>
        <v>366</v>
      </c>
      <c r="MJT21" s="146">
        <f t="shared" si="159"/>
        <v>366</v>
      </c>
      <c r="MJU21" s="146">
        <f t="shared" si="159"/>
        <v>366</v>
      </c>
      <c r="MJV21" s="146">
        <f t="shared" si="159"/>
        <v>366</v>
      </c>
      <c r="MJW21" s="146">
        <f t="shared" si="159"/>
        <v>366</v>
      </c>
      <c r="MJX21" s="146">
        <f t="shared" si="159"/>
        <v>366</v>
      </c>
      <c r="MJY21" s="146">
        <f t="shared" si="159"/>
        <v>366</v>
      </c>
      <c r="MJZ21" s="146">
        <f t="shared" si="159"/>
        <v>366</v>
      </c>
      <c r="MKA21" s="146">
        <f t="shared" si="159"/>
        <v>366</v>
      </c>
      <c r="MKB21" s="146">
        <f t="shared" si="159"/>
        <v>366</v>
      </c>
      <c r="MKC21" s="146">
        <f t="shared" si="159"/>
        <v>366</v>
      </c>
      <c r="MKD21" s="146">
        <f t="shared" si="159"/>
        <v>366</v>
      </c>
      <c r="MKE21" s="146">
        <f t="shared" si="159"/>
        <v>366</v>
      </c>
      <c r="MKF21" s="146">
        <f t="shared" si="159"/>
        <v>366</v>
      </c>
      <c r="MKG21" s="146">
        <f t="shared" si="159"/>
        <v>366</v>
      </c>
      <c r="MKH21" s="146">
        <f t="shared" si="159"/>
        <v>366</v>
      </c>
      <c r="MKI21" s="146">
        <f t="shared" si="159"/>
        <v>366</v>
      </c>
      <c r="MKJ21" s="146">
        <f t="shared" si="159"/>
        <v>366</v>
      </c>
      <c r="MKK21" s="146">
        <f t="shared" si="159"/>
        <v>366</v>
      </c>
      <c r="MKL21" s="146">
        <f t="shared" si="159"/>
        <v>366</v>
      </c>
      <c r="MKM21" s="146">
        <f t="shared" si="159"/>
        <v>366</v>
      </c>
      <c r="MKN21" s="146">
        <f t="shared" si="159"/>
        <v>366</v>
      </c>
      <c r="MKO21" s="146">
        <f t="shared" si="159"/>
        <v>366</v>
      </c>
      <c r="MKP21" s="146">
        <f t="shared" si="159"/>
        <v>366</v>
      </c>
      <c r="MKQ21" s="146">
        <f t="shared" si="159"/>
        <v>366</v>
      </c>
      <c r="MKR21" s="146">
        <f t="shared" si="159"/>
        <v>366</v>
      </c>
      <c r="MKS21" s="146">
        <f t="shared" si="159"/>
        <v>366</v>
      </c>
      <c r="MKT21" s="146">
        <f t="shared" si="159"/>
        <v>366</v>
      </c>
      <c r="MKU21" s="146">
        <f t="shared" si="159"/>
        <v>366</v>
      </c>
      <c r="MKV21" s="146">
        <f t="shared" si="159"/>
        <v>366</v>
      </c>
      <c r="MKW21" s="146">
        <f t="shared" si="159"/>
        <v>366</v>
      </c>
      <c r="MKX21" s="146">
        <f t="shared" si="159"/>
        <v>366</v>
      </c>
      <c r="MKY21" s="146">
        <f t="shared" ref="MKY21:MNJ21" si="160" xml:space="preserve"> DATE(YEAR(MKY20), MONTH(MKY20) + 12, DAY(1) - 1)</f>
        <v>366</v>
      </c>
      <c r="MKZ21" s="146">
        <f t="shared" si="160"/>
        <v>366</v>
      </c>
      <c r="MLA21" s="146">
        <f t="shared" si="160"/>
        <v>366</v>
      </c>
      <c r="MLB21" s="146">
        <f t="shared" si="160"/>
        <v>366</v>
      </c>
      <c r="MLC21" s="146">
        <f t="shared" si="160"/>
        <v>366</v>
      </c>
      <c r="MLD21" s="146">
        <f t="shared" si="160"/>
        <v>366</v>
      </c>
      <c r="MLE21" s="146">
        <f t="shared" si="160"/>
        <v>366</v>
      </c>
      <c r="MLF21" s="146">
        <f t="shared" si="160"/>
        <v>366</v>
      </c>
      <c r="MLG21" s="146">
        <f t="shared" si="160"/>
        <v>366</v>
      </c>
      <c r="MLH21" s="146">
        <f t="shared" si="160"/>
        <v>366</v>
      </c>
      <c r="MLI21" s="146">
        <f t="shared" si="160"/>
        <v>366</v>
      </c>
      <c r="MLJ21" s="146">
        <f t="shared" si="160"/>
        <v>366</v>
      </c>
      <c r="MLK21" s="146">
        <f t="shared" si="160"/>
        <v>366</v>
      </c>
      <c r="MLL21" s="146">
        <f t="shared" si="160"/>
        <v>366</v>
      </c>
      <c r="MLM21" s="146">
        <f t="shared" si="160"/>
        <v>366</v>
      </c>
      <c r="MLN21" s="146">
        <f t="shared" si="160"/>
        <v>366</v>
      </c>
      <c r="MLO21" s="146">
        <f t="shared" si="160"/>
        <v>366</v>
      </c>
      <c r="MLP21" s="146">
        <f t="shared" si="160"/>
        <v>366</v>
      </c>
      <c r="MLQ21" s="146">
        <f t="shared" si="160"/>
        <v>366</v>
      </c>
      <c r="MLR21" s="146">
        <f t="shared" si="160"/>
        <v>366</v>
      </c>
      <c r="MLS21" s="146">
        <f t="shared" si="160"/>
        <v>366</v>
      </c>
      <c r="MLT21" s="146">
        <f t="shared" si="160"/>
        <v>366</v>
      </c>
      <c r="MLU21" s="146">
        <f t="shared" si="160"/>
        <v>366</v>
      </c>
      <c r="MLV21" s="146">
        <f t="shared" si="160"/>
        <v>366</v>
      </c>
      <c r="MLW21" s="146">
        <f t="shared" si="160"/>
        <v>366</v>
      </c>
      <c r="MLX21" s="146">
        <f t="shared" si="160"/>
        <v>366</v>
      </c>
      <c r="MLY21" s="146">
        <f t="shared" si="160"/>
        <v>366</v>
      </c>
      <c r="MLZ21" s="146">
        <f t="shared" si="160"/>
        <v>366</v>
      </c>
      <c r="MMA21" s="146">
        <f t="shared" si="160"/>
        <v>366</v>
      </c>
      <c r="MMB21" s="146">
        <f t="shared" si="160"/>
        <v>366</v>
      </c>
      <c r="MMC21" s="146">
        <f t="shared" si="160"/>
        <v>366</v>
      </c>
      <c r="MMD21" s="146">
        <f t="shared" si="160"/>
        <v>366</v>
      </c>
      <c r="MME21" s="146">
        <f t="shared" si="160"/>
        <v>366</v>
      </c>
      <c r="MMF21" s="146">
        <f t="shared" si="160"/>
        <v>366</v>
      </c>
      <c r="MMG21" s="146">
        <f t="shared" si="160"/>
        <v>366</v>
      </c>
      <c r="MMH21" s="146">
        <f t="shared" si="160"/>
        <v>366</v>
      </c>
      <c r="MMI21" s="146">
        <f t="shared" si="160"/>
        <v>366</v>
      </c>
      <c r="MMJ21" s="146">
        <f t="shared" si="160"/>
        <v>366</v>
      </c>
      <c r="MMK21" s="146">
        <f t="shared" si="160"/>
        <v>366</v>
      </c>
      <c r="MML21" s="146">
        <f t="shared" si="160"/>
        <v>366</v>
      </c>
      <c r="MMM21" s="146">
        <f t="shared" si="160"/>
        <v>366</v>
      </c>
      <c r="MMN21" s="146">
        <f t="shared" si="160"/>
        <v>366</v>
      </c>
      <c r="MMO21" s="146">
        <f t="shared" si="160"/>
        <v>366</v>
      </c>
      <c r="MMP21" s="146">
        <f t="shared" si="160"/>
        <v>366</v>
      </c>
      <c r="MMQ21" s="146">
        <f t="shared" si="160"/>
        <v>366</v>
      </c>
      <c r="MMR21" s="146">
        <f t="shared" si="160"/>
        <v>366</v>
      </c>
      <c r="MMS21" s="146">
        <f t="shared" si="160"/>
        <v>366</v>
      </c>
      <c r="MMT21" s="146">
        <f t="shared" si="160"/>
        <v>366</v>
      </c>
      <c r="MMU21" s="146">
        <f t="shared" si="160"/>
        <v>366</v>
      </c>
      <c r="MMV21" s="146">
        <f t="shared" si="160"/>
        <v>366</v>
      </c>
      <c r="MMW21" s="146">
        <f t="shared" si="160"/>
        <v>366</v>
      </c>
      <c r="MMX21" s="146">
        <f t="shared" si="160"/>
        <v>366</v>
      </c>
      <c r="MMY21" s="146">
        <f t="shared" si="160"/>
        <v>366</v>
      </c>
      <c r="MMZ21" s="146">
        <f t="shared" si="160"/>
        <v>366</v>
      </c>
      <c r="MNA21" s="146">
        <f t="shared" si="160"/>
        <v>366</v>
      </c>
      <c r="MNB21" s="146">
        <f t="shared" si="160"/>
        <v>366</v>
      </c>
      <c r="MNC21" s="146">
        <f t="shared" si="160"/>
        <v>366</v>
      </c>
      <c r="MND21" s="146">
        <f t="shared" si="160"/>
        <v>366</v>
      </c>
      <c r="MNE21" s="146">
        <f t="shared" si="160"/>
        <v>366</v>
      </c>
      <c r="MNF21" s="146">
        <f t="shared" si="160"/>
        <v>366</v>
      </c>
      <c r="MNG21" s="146">
        <f t="shared" si="160"/>
        <v>366</v>
      </c>
      <c r="MNH21" s="146">
        <f t="shared" si="160"/>
        <v>366</v>
      </c>
      <c r="MNI21" s="146">
        <f t="shared" si="160"/>
        <v>366</v>
      </c>
      <c r="MNJ21" s="146">
        <f t="shared" si="160"/>
        <v>366</v>
      </c>
      <c r="MNK21" s="146">
        <f t="shared" ref="MNK21:MPV21" si="161" xml:space="preserve"> DATE(YEAR(MNK20), MONTH(MNK20) + 12, DAY(1) - 1)</f>
        <v>366</v>
      </c>
      <c r="MNL21" s="146">
        <f t="shared" si="161"/>
        <v>366</v>
      </c>
      <c r="MNM21" s="146">
        <f t="shared" si="161"/>
        <v>366</v>
      </c>
      <c r="MNN21" s="146">
        <f t="shared" si="161"/>
        <v>366</v>
      </c>
      <c r="MNO21" s="146">
        <f t="shared" si="161"/>
        <v>366</v>
      </c>
      <c r="MNP21" s="146">
        <f t="shared" si="161"/>
        <v>366</v>
      </c>
      <c r="MNQ21" s="146">
        <f t="shared" si="161"/>
        <v>366</v>
      </c>
      <c r="MNR21" s="146">
        <f t="shared" si="161"/>
        <v>366</v>
      </c>
      <c r="MNS21" s="146">
        <f t="shared" si="161"/>
        <v>366</v>
      </c>
      <c r="MNT21" s="146">
        <f t="shared" si="161"/>
        <v>366</v>
      </c>
      <c r="MNU21" s="146">
        <f t="shared" si="161"/>
        <v>366</v>
      </c>
      <c r="MNV21" s="146">
        <f t="shared" si="161"/>
        <v>366</v>
      </c>
      <c r="MNW21" s="146">
        <f t="shared" si="161"/>
        <v>366</v>
      </c>
      <c r="MNX21" s="146">
        <f t="shared" si="161"/>
        <v>366</v>
      </c>
      <c r="MNY21" s="146">
        <f t="shared" si="161"/>
        <v>366</v>
      </c>
      <c r="MNZ21" s="146">
        <f t="shared" si="161"/>
        <v>366</v>
      </c>
      <c r="MOA21" s="146">
        <f t="shared" si="161"/>
        <v>366</v>
      </c>
      <c r="MOB21" s="146">
        <f t="shared" si="161"/>
        <v>366</v>
      </c>
      <c r="MOC21" s="146">
        <f t="shared" si="161"/>
        <v>366</v>
      </c>
      <c r="MOD21" s="146">
        <f t="shared" si="161"/>
        <v>366</v>
      </c>
      <c r="MOE21" s="146">
        <f t="shared" si="161"/>
        <v>366</v>
      </c>
      <c r="MOF21" s="146">
        <f t="shared" si="161"/>
        <v>366</v>
      </c>
      <c r="MOG21" s="146">
        <f t="shared" si="161"/>
        <v>366</v>
      </c>
      <c r="MOH21" s="146">
        <f t="shared" si="161"/>
        <v>366</v>
      </c>
      <c r="MOI21" s="146">
        <f t="shared" si="161"/>
        <v>366</v>
      </c>
      <c r="MOJ21" s="146">
        <f t="shared" si="161"/>
        <v>366</v>
      </c>
      <c r="MOK21" s="146">
        <f t="shared" si="161"/>
        <v>366</v>
      </c>
      <c r="MOL21" s="146">
        <f t="shared" si="161"/>
        <v>366</v>
      </c>
      <c r="MOM21" s="146">
        <f t="shared" si="161"/>
        <v>366</v>
      </c>
      <c r="MON21" s="146">
        <f t="shared" si="161"/>
        <v>366</v>
      </c>
      <c r="MOO21" s="146">
        <f t="shared" si="161"/>
        <v>366</v>
      </c>
      <c r="MOP21" s="146">
        <f t="shared" si="161"/>
        <v>366</v>
      </c>
      <c r="MOQ21" s="146">
        <f t="shared" si="161"/>
        <v>366</v>
      </c>
      <c r="MOR21" s="146">
        <f t="shared" si="161"/>
        <v>366</v>
      </c>
      <c r="MOS21" s="146">
        <f t="shared" si="161"/>
        <v>366</v>
      </c>
      <c r="MOT21" s="146">
        <f t="shared" si="161"/>
        <v>366</v>
      </c>
      <c r="MOU21" s="146">
        <f t="shared" si="161"/>
        <v>366</v>
      </c>
      <c r="MOV21" s="146">
        <f t="shared" si="161"/>
        <v>366</v>
      </c>
      <c r="MOW21" s="146">
        <f t="shared" si="161"/>
        <v>366</v>
      </c>
      <c r="MOX21" s="146">
        <f t="shared" si="161"/>
        <v>366</v>
      </c>
      <c r="MOY21" s="146">
        <f t="shared" si="161"/>
        <v>366</v>
      </c>
      <c r="MOZ21" s="146">
        <f t="shared" si="161"/>
        <v>366</v>
      </c>
      <c r="MPA21" s="146">
        <f t="shared" si="161"/>
        <v>366</v>
      </c>
      <c r="MPB21" s="146">
        <f t="shared" si="161"/>
        <v>366</v>
      </c>
      <c r="MPC21" s="146">
        <f t="shared" si="161"/>
        <v>366</v>
      </c>
      <c r="MPD21" s="146">
        <f t="shared" si="161"/>
        <v>366</v>
      </c>
      <c r="MPE21" s="146">
        <f t="shared" si="161"/>
        <v>366</v>
      </c>
      <c r="MPF21" s="146">
        <f t="shared" si="161"/>
        <v>366</v>
      </c>
      <c r="MPG21" s="146">
        <f t="shared" si="161"/>
        <v>366</v>
      </c>
      <c r="MPH21" s="146">
        <f t="shared" si="161"/>
        <v>366</v>
      </c>
      <c r="MPI21" s="146">
        <f t="shared" si="161"/>
        <v>366</v>
      </c>
      <c r="MPJ21" s="146">
        <f t="shared" si="161"/>
        <v>366</v>
      </c>
      <c r="MPK21" s="146">
        <f t="shared" si="161"/>
        <v>366</v>
      </c>
      <c r="MPL21" s="146">
        <f t="shared" si="161"/>
        <v>366</v>
      </c>
      <c r="MPM21" s="146">
        <f t="shared" si="161"/>
        <v>366</v>
      </c>
      <c r="MPN21" s="146">
        <f t="shared" si="161"/>
        <v>366</v>
      </c>
      <c r="MPO21" s="146">
        <f t="shared" si="161"/>
        <v>366</v>
      </c>
      <c r="MPP21" s="146">
        <f t="shared" si="161"/>
        <v>366</v>
      </c>
      <c r="MPQ21" s="146">
        <f t="shared" si="161"/>
        <v>366</v>
      </c>
      <c r="MPR21" s="146">
        <f t="shared" si="161"/>
        <v>366</v>
      </c>
      <c r="MPS21" s="146">
        <f t="shared" si="161"/>
        <v>366</v>
      </c>
      <c r="MPT21" s="146">
        <f t="shared" si="161"/>
        <v>366</v>
      </c>
      <c r="MPU21" s="146">
        <f t="shared" si="161"/>
        <v>366</v>
      </c>
      <c r="MPV21" s="146">
        <f t="shared" si="161"/>
        <v>366</v>
      </c>
      <c r="MPW21" s="146">
        <f t="shared" ref="MPW21:MSH21" si="162" xml:space="preserve"> DATE(YEAR(MPW20), MONTH(MPW20) + 12, DAY(1) - 1)</f>
        <v>366</v>
      </c>
      <c r="MPX21" s="146">
        <f t="shared" si="162"/>
        <v>366</v>
      </c>
      <c r="MPY21" s="146">
        <f t="shared" si="162"/>
        <v>366</v>
      </c>
      <c r="MPZ21" s="146">
        <f t="shared" si="162"/>
        <v>366</v>
      </c>
      <c r="MQA21" s="146">
        <f t="shared" si="162"/>
        <v>366</v>
      </c>
      <c r="MQB21" s="146">
        <f t="shared" si="162"/>
        <v>366</v>
      </c>
      <c r="MQC21" s="146">
        <f t="shared" si="162"/>
        <v>366</v>
      </c>
      <c r="MQD21" s="146">
        <f t="shared" si="162"/>
        <v>366</v>
      </c>
      <c r="MQE21" s="146">
        <f t="shared" si="162"/>
        <v>366</v>
      </c>
      <c r="MQF21" s="146">
        <f t="shared" si="162"/>
        <v>366</v>
      </c>
      <c r="MQG21" s="146">
        <f t="shared" si="162"/>
        <v>366</v>
      </c>
      <c r="MQH21" s="146">
        <f t="shared" si="162"/>
        <v>366</v>
      </c>
      <c r="MQI21" s="146">
        <f t="shared" si="162"/>
        <v>366</v>
      </c>
      <c r="MQJ21" s="146">
        <f t="shared" si="162"/>
        <v>366</v>
      </c>
      <c r="MQK21" s="146">
        <f t="shared" si="162"/>
        <v>366</v>
      </c>
      <c r="MQL21" s="146">
        <f t="shared" si="162"/>
        <v>366</v>
      </c>
      <c r="MQM21" s="146">
        <f t="shared" si="162"/>
        <v>366</v>
      </c>
      <c r="MQN21" s="146">
        <f t="shared" si="162"/>
        <v>366</v>
      </c>
      <c r="MQO21" s="146">
        <f t="shared" si="162"/>
        <v>366</v>
      </c>
      <c r="MQP21" s="146">
        <f t="shared" si="162"/>
        <v>366</v>
      </c>
      <c r="MQQ21" s="146">
        <f t="shared" si="162"/>
        <v>366</v>
      </c>
      <c r="MQR21" s="146">
        <f t="shared" si="162"/>
        <v>366</v>
      </c>
      <c r="MQS21" s="146">
        <f t="shared" si="162"/>
        <v>366</v>
      </c>
      <c r="MQT21" s="146">
        <f t="shared" si="162"/>
        <v>366</v>
      </c>
      <c r="MQU21" s="146">
        <f t="shared" si="162"/>
        <v>366</v>
      </c>
      <c r="MQV21" s="146">
        <f t="shared" si="162"/>
        <v>366</v>
      </c>
      <c r="MQW21" s="146">
        <f t="shared" si="162"/>
        <v>366</v>
      </c>
      <c r="MQX21" s="146">
        <f t="shared" si="162"/>
        <v>366</v>
      </c>
      <c r="MQY21" s="146">
        <f t="shared" si="162"/>
        <v>366</v>
      </c>
      <c r="MQZ21" s="146">
        <f t="shared" si="162"/>
        <v>366</v>
      </c>
      <c r="MRA21" s="146">
        <f t="shared" si="162"/>
        <v>366</v>
      </c>
      <c r="MRB21" s="146">
        <f t="shared" si="162"/>
        <v>366</v>
      </c>
      <c r="MRC21" s="146">
        <f t="shared" si="162"/>
        <v>366</v>
      </c>
      <c r="MRD21" s="146">
        <f t="shared" si="162"/>
        <v>366</v>
      </c>
      <c r="MRE21" s="146">
        <f t="shared" si="162"/>
        <v>366</v>
      </c>
      <c r="MRF21" s="146">
        <f t="shared" si="162"/>
        <v>366</v>
      </c>
      <c r="MRG21" s="146">
        <f t="shared" si="162"/>
        <v>366</v>
      </c>
      <c r="MRH21" s="146">
        <f t="shared" si="162"/>
        <v>366</v>
      </c>
      <c r="MRI21" s="146">
        <f t="shared" si="162"/>
        <v>366</v>
      </c>
      <c r="MRJ21" s="146">
        <f t="shared" si="162"/>
        <v>366</v>
      </c>
      <c r="MRK21" s="146">
        <f t="shared" si="162"/>
        <v>366</v>
      </c>
      <c r="MRL21" s="146">
        <f t="shared" si="162"/>
        <v>366</v>
      </c>
      <c r="MRM21" s="146">
        <f t="shared" si="162"/>
        <v>366</v>
      </c>
      <c r="MRN21" s="146">
        <f t="shared" si="162"/>
        <v>366</v>
      </c>
      <c r="MRO21" s="146">
        <f t="shared" si="162"/>
        <v>366</v>
      </c>
      <c r="MRP21" s="146">
        <f t="shared" si="162"/>
        <v>366</v>
      </c>
      <c r="MRQ21" s="146">
        <f t="shared" si="162"/>
        <v>366</v>
      </c>
      <c r="MRR21" s="146">
        <f t="shared" si="162"/>
        <v>366</v>
      </c>
      <c r="MRS21" s="146">
        <f t="shared" si="162"/>
        <v>366</v>
      </c>
      <c r="MRT21" s="146">
        <f t="shared" si="162"/>
        <v>366</v>
      </c>
      <c r="MRU21" s="146">
        <f t="shared" si="162"/>
        <v>366</v>
      </c>
      <c r="MRV21" s="146">
        <f t="shared" si="162"/>
        <v>366</v>
      </c>
      <c r="MRW21" s="146">
        <f t="shared" si="162"/>
        <v>366</v>
      </c>
      <c r="MRX21" s="146">
        <f t="shared" si="162"/>
        <v>366</v>
      </c>
      <c r="MRY21" s="146">
        <f t="shared" si="162"/>
        <v>366</v>
      </c>
      <c r="MRZ21" s="146">
        <f t="shared" si="162"/>
        <v>366</v>
      </c>
      <c r="MSA21" s="146">
        <f t="shared" si="162"/>
        <v>366</v>
      </c>
      <c r="MSB21" s="146">
        <f t="shared" si="162"/>
        <v>366</v>
      </c>
      <c r="MSC21" s="146">
        <f t="shared" si="162"/>
        <v>366</v>
      </c>
      <c r="MSD21" s="146">
        <f t="shared" si="162"/>
        <v>366</v>
      </c>
      <c r="MSE21" s="146">
        <f t="shared" si="162"/>
        <v>366</v>
      </c>
      <c r="MSF21" s="146">
        <f t="shared" si="162"/>
        <v>366</v>
      </c>
      <c r="MSG21" s="146">
        <f t="shared" si="162"/>
        <v>366</v>
      </c>
      <c r="MSH21" s="146">
        <f t="shared" si="162"/>
        <v>366</v>
      </c>
      <c r="MSI21" s="146">
        <f t="shared" ref="MSI21:MUT21" si="163" xml:space="preserve"> DATE(YEAR(MSI20), MONTH(MSI20) + 12, DAY(1) - 1)</f>
        <v>366</v>
      </c>
      <c r="MSJ21" s="146">
        <f t="shared" si="163"/>
        <v>366</v>
      </c>
      <c r="MSK21" s="146">
        <f t="shared" si="163"/>
        <v>366</v>
      </c>
      <c r="MSL21" s="146">
        <f t="shared" si="163"/>
        <v>366</v>
      </c>
      <c r="MSM21" s="146">
        <f t="shared" si="163"/>
        <v>366</v>
      </c>
      <c r="MSN21" s="146">
        <f t="shared" si="163"/>
        <v>366</v>
      </c>
      <c r="MSO21" s="146">
        <f t="shared" si="163"/>
        <v>366</v>
      </c>
      <c r="MSP21" s="146">
        <f t="shared" si="163"/>
        <v>366</v>
      </c>
      <c r="MSQ21" s="146">
        <f t="shared" si="163"/>
        <v>366</v>
      </c>
      <c r="MSR21" s="146">
        <f t="shared" si="163"/>
        <v>366</v>
      </c>
      <c r="MSS21" s="146">
        <f t="shared" si="163"/>
        <v>366</v>
      </c>
      <c r="MST21" s="146">
        <f t="shared" si="163"/>
        <v>366</v>
      </c>
      <c r="MSU21" s="146">
        <f t="shared" si="163"/>
        <v>366</v>
      </c>
      <c r="MSV21" s="146">
        <f t="shared" si="163"/>
        <v>366</v>
      </c>
      <c r="MSW21" s="146">
        <f t="shared" si="163"/>
        <v>366</v>
      </c>
      <c r="MSX21" s="146">
        <f t="shared" si="163"/>
        <v>366</v>
      </c>
      <c r="MSY21" s="146">
        <f t="shared" si="163"/>
        <v>366</v>
      </c>
      <c r="MSZ21" s="146">
        <f t="shared" si="163"/>
        <v>366</v>
      </c>
      <c r="MTA21" s="146">
        <f t="shared" si="163"/>
        <v>366</v>
      </c>
      <c r="MTB21" s="146">
        <f t="shared" si="163"/>
        <v>366</v>
      </c>
      <c r="MTC21" s="146">
        <f t="shared" si="163"/>
        <v>366</v>
      </c>
      <c r="MTD21" s="146">
        <f t="shared" si="163"/>
        <v>366</v>
      </c>
      <c r="MTE21" s="146">
        <f t="shared" si="163"/>
        <v>366</v>
      </c>
      <c r="MTF21" s="146">
        <f t="shared" si="163"/>
        <v>366</v>
      </c>
      <c r="MTG21" s="146">
        <f t="shared" si="163"/>
        <v>366</v>
      </c>
      <c r="MTH21" s="146">
        <f t="shared" si="163"/>
        <v>366</v>
      </c>
      <c r="MTI21" s="146">
        <f t="shared" si="163"/>
        <v>366</v>
      </c>
      <c r="MTJ21" s="146">
        <f t="shared" si="163"/>
        <v>366</v>
      </c>
      <c r="MTK21" s="146">
        <f t="shared" si="163"/>
        <v>366</v>
      </c>
      <c r="MTL21" s="146">
        <f t="shared" si="163"/>
        <v>366</v>
      </c>
      <c r="MTM21" s="146">
        <f t="shared" si="163"/>
        <v>366</v>
      </c>
      <c r="MTN21" s="146">
        <f t="shared" si="163"/>
        <v>366</v>
      </c>
      <c r="MTO21" s="146">
        <f t="shared" si="163"/>
        <v>366</v>
      </c>
      <c r="MTP21" s="146">
        <f t="shared" si="163"/>
        <v>366</v>
      </c>
      <c r="MTQ21" s="146">
        <f t="shared" si="163"/>
        <v>366</v>
      </c>
      <c r="MTR21" s="146">
        <f t="shared" si="163"/>
        <v>366</v>
      </c>
      <c r="MTS21" s="146">
        <f t="shared" si="163"/>
        <v>366</v>
      </c>
      <c r="MTT21" s="146">
        <f t="shared" si="163"/>
        <v>366</v>
      </c>
      <c r="MTU21" s="146">
        <f t="shared" si="163"/>
        <v>366</v>
      </c>
      <c r="MTV21" s="146">
        <f t="shared" si="163"/>
        <v>366</v>
      </c>
      <c r="MTW21" s="146">
        <f t="shared" si="163"/>
        <v>366</v>
      </c>
      <c r="MTX21" s="146">
        <f t="shared" si="163"/>
        <v>366</v>
      </c>
      <c r="MTY21" s="146">
        <f t="shared" si="163"/>
        <v>366</v>
      </c>
      <c r="MTZ21" s="146">
        <f t="shared" si="163"/>
        <v>366</v>
      </c>
      <c r="MUA21" s="146">
        <f t="shared" si="163"/>
        <v>366</v>
      </c>
      <c r="MUB21" s="146">
        <f t="shared" si="163"/>
        <v>366</v>
      </c>
      <c r="MUC21" s="146">
        <f t="shared" si="163"/>
        <v>366</v>
      </c>
      <c r="MUD21" s="146">
        <f t="shared" si="163"/>
        <v>366</v>
      </c>
      <c r="MUE21" s="146">
        <f t="shared" si="163"/>
        <v>366</v>
      </c>
      <c r="MUF21" s="146">
        <f t="shared" si="163"/>
        <v>366</v>
      </c>
      <c r="MUG21" s="146">
        <f t="shared" si="163"/>
        <v>366</v>
      </c>
      <c r="MUH21" s="146">
        <f t="shared" si="163"/>
        <v>366</v>
      </c>
      <c r="MUI21" s="146">
        <f t="shared" si="163"/>
        <v>366</v>
      </c>
      <c r="MUJ21" s="146">
        <f t="shared" si="163"/>
        <v>366</v>
      </c>
      <c r="MUK21" s="146">
        <f t="shared" si="163"/>
        <v>366</v>
      </c>
      <c r="MUL21" s="146">
        <f t="shared" si="163"/>
        <v>366</v>
      </c>
      <c r="MUM21" s="146">
        <f t="shared" si="163"/>
        <v>366</v>
      </c>
      <c r="MUN21" s="146">
        <f t="shared" si="163"/>
        <v>366</v>
      </c>
      <c r="MUO21" s="146">
        <f t="shared" si="163"/>
        <v>366</v>
      </c>
      <c r="MUP21" s="146">
        <f t="shared" si="163"/>
        <v>366</v>
      </c>
      <c r="MUQ21" s="146">
        <f t="shared" si="163"/>
        <v>366</v>
      </c>
      <c r="MUR21" s="146">
        <f t="shared" si="163"/>
        <v>366</v>
      </c>
      <c r="MUS21" s="146">
        <f t="shared" si="163"/>
        <v>366</v>
      </c>
      <c r="MUT21" s="146">
        <f t="shared" si="163"/>
        <v>366</v>
      </c>
      <c r="MUU21" s="146">
        <f t="shared" ref="MUU21:MXF21" si="164" xml:space="preserve"> DATE(YEAR(MUU20), MONTH(MUU20) + 12, DAY(1) - 1)</f>
        <v>366</v>
      </c>
      <c r="MUV21" s="146">
        <f t="shared" si="164"/>
        <v>366</v>
      </c>
      <c r="MUW21" s="146">
        <f t="shared" si="164"/>
        <v>366</v>
      </c>
      <c r="MUX21" s="146">
        <f t="shared" si="164"/>
        <v>366</v>
      </c>
      <c r="MUY21" s="146">
        <f t="shared" si="164"/>
        <v>366</v>
      </c>
      <c r="MUZ21" s="146">
        <f t="shared" si="164"/>
        <v>366</v>
      </c>
      <c r="MVA21" s="146">
        <f t="shared" si="164"/>
        <v>366</v>
      </c>
      <c r="MVB21" s="146">
        <f t="shared" si="164"/>
        <v>366</v>
      </c>
      <c r="MVC21" s="146">
        <f t="shared" si="164"/>
        <v>366</v>
      </c>
      <c r="MVD21" s="146">
        <f t="shared" si="164"/>
        <v>366</v>
      </c>
      <c r="MVE21" s="146">
        <f t="shared" si="164"/>
        <v>366</v>
      </c>
      <c r="MVF21" s="146">
        <f t="shared" si="164"/>
        <v>366</v>
      </c>
      <c r="MVG21" s="146">
        <f t="shared" si="164"/>
        <v>366</v>
      </c>
      <c r="MVH21" s="146">
        <f t="shared" si="164"/>
        <v>366</v>
      </c>
      <c r="MVI21" s="146">
        <f t="shared" si="164"/>
        <v>366</v>
      </c>
      <c r="MVJ21" s="146">
        <f t="shared" si="164"/>
        <v>366</v>
      </c>
      <c r="MVK21" s="146">
        <f t="shared" si="164"/>
        <v>366</v>
      </c>
      <c r="MVL21" s="146">
        <f t="shared" si="164"/>
        <v>366</v>
      </c>
      <c r="MVM21" s="146">
        <f t="shared" si="164"/>
        <v>366</v>
      </c>
      <c r="MVN21" s="146">
        <f t="shared" si="164"/>
        <v>366</v>
      </c>
      <c r="MVO21" s="146">
        <f t="shared" si="164"/>
        <v>366</v>
      </c>
      <c r="MVP21" s="146">
        <f t="shared" si="164"/>
        <v>366</v>
      </c>
      <c r="MVQ21" s="146">
        <f t="shared" si="164"/>
        <v>366</v>
      </c>
      <c r="MVR21" s="146">
        <f t="shared" si="164"/>
        <v>366</v>
      </c>
      <c r="MVS21" s="146">
        <f t="shared" si="164"/>
        <v>366</v>
      </c>
      <c r="MVT21" s="146">
        <f t="shared" si="164"/>
        <v>366</v>
      </c>
      <c r="MVU21" s="146">
        <f t="shared" si="164"/>
        <v>366</v>
      </c>
      <c r="MVV21" s="146">
        <f t="shared" si="164"/>
        <v>366</v>
      </c>
      <c r="MVW21" s="146">
        <f t="shared" si="164"/>
        <v>366</v>
      </c>
      <c r="MVX21" s="146">
        <f t="shared" si="164"/>
        <v>366</v>
      </c>
      <c r="MVY21" s="146">
        <f t="shared" si="164"/>
        <v>366</v>
      </c>
      <c r="MVZ21" s="146">
        <f t="shared" si="164"/>
        <v>366</v>
      </c>
      <c r="MWA21" s="146">
        <f t="shared" si="164"/>
        <v>366</v>
      </c>
      <c r="MWB21" s="146">
        <f t="shared" si="164"/>
        <v>366</v>
      </c>
      <c r="MWC21" s="146">
        <f t="shared" si="164"/>
        <v>366</v>
      </c>
      <c r="MWD21" s="146">
        <f t="shared" si="164"/>
        <v>366</v>
      </c>
      <c r="MWE21" s="146">
        <f t="shared" si="164"/>
        <v>366</v>
      </c>
      <c r="MWF21" s="146">
        <f t="shared" si="164"/>
        <v>366</v>
      </c>
      <c r="MWG21" s="146">
        <f t="shared" si="164"/>
        <v>366</v>
      </c>
      <c r="MWH21" s="146">
        <f t="shared" si="164"/>
        <v>366</v>
      </c>
      <c r="MWI21" s="146">
        <f t="shared" si="164"/>
        <v>366</v>
      </c>
      <c r="MWJ21" s="146">
        <f t="shared" si="164"/>
        <v>366</v>
      </c>
      <c r="MWK21" s="146">
        <f t="shared" si="164"/>
        <v>366</v>
      </c>
      <c r="MWL21" s="146">
        <f t="shared" si="164"/>
        <v>366</v>
      </c>
      <c r="MWM21" s="146">
        <f t="shared" si="164"/>
        <v>366</v>
      </c>
      <c r="MWN21" s="146">
        <f t="shared" si="164"/>
        <v>366</v>
      </c>
      <c r="MWO21" s="146">
        <f t="shared" si="164"/>
        <v>366</v>
      </c>
      <c r="MWP21" s="146">
        <f t="shared" si="164"/>
        <v>366</v>
      </c>
      <c r="MWQ21" s="146">
        <f t="shared" si="164"/>
        <v>366</v>
      </c>
      <c r="MWR21" s="146">
        <f t="shared" si="164"/>
        <v>366</v>
      </c>
      <c r="MWS21" s="146">
        <f t="shared" si="164"/>
        <v>366</v>
      </c>
      <c r="MWT21" s="146">
        <f t="shared" si="164"/>
        <v>366</v>
      </c>
      <c r="MWU21" s="146">
        <f t="shared" si="164"/>
        <v>366</v>
      </c>
      <c r="MWV21" s="146">
        <f t="shared" si="164"/>
        <v>366</v>
      </c>
      <c r="MWW21" s="146">
        <f t="shared" si="164"/>
        <v>366</v>
      </c>
      <c r="MWX21" s="146">
        <f t="shared" si="164"/>
        <v>366</v>
      </c>
      <c r="MWY21" s="146">
        <f t="shared" si="164"/>
        <v>366</v>
      </c>
      <c r="MWZ21" s="146">
        <f t="shared" si="164"/>
        <v>366</v>
      </c>
      <c r="MXA21" s="146">
        <f t="shared" si="164"/>
        <v>366</v>
      </c>
      <c r="MXB21" s="146">
        <f t="shared" si="164"/>
        <v>366</v>
      </c>
      <c r="MXC21" s="146">
        <f t="shared" si="164"/>
        <v>366</v>
      </c>
      <c r="MXD21" s="146">
        <f t="shared" si="164"/>
        <v>366</v>
      </c>
      <c r="MXE21" s="146">
        <f t="shared" si="164"/>
        <v>366</v>
      </c>
      <c r="MXF21" s="146">
        <f t="shared" si="164"/>
        <v>366</v>
      </c>
      <c r="MXG21" s="146">
        <f t="shared" ref="MXG21:MZR21" si="165" xml:space="preserve"> DATE(YEAR(MXG20), MONTH(MXG20) + 12, DAY(1) - 1)</f>
        <v>366</v>
      </c>
      <c r="MXH21" s="146">
        <f t="shared" si="165"/>
        <v>366</v>
      </c>
      <c r="MXI21" s="146">
        <f t="shared" si="165"/>
        <v>366</v>
      </c>
      <c r="MXJ21" s="146">
        <f t="shared" si="165"/>
        <v>366</v>
      </c>
      <c r="MXK21" s="146">
        <f t="shared" si="165"/>
        <v>366</v>
      </c>
      <c r="MXL21" s="146">
        <f t="shared" si="165"/>
        <v>366</v>
      </c>
      <c r="MXM21" s="146">
        <f t="shared" si="165"/>
        <v>366</v>
      </c>
      <c r="MXN21" s="146">
        <f t="shared" si="165"/>
        <v>366</v>
      </c>
      <c r="MXO21" s="146">
        <f t="shared" si="165"/>
        <v>366</v>
      </c>
      <c r="MXP21" s="146">
        <f t="shared" si="165"/>
        <v>366</v>
      </c>
      <c r="MXQ21" s="146">
        <f t="shared" si="165"/>
        <v>366</v>
      </c>
      <c r="MXR21" s="146">
        <f t="shared" si="165"/>
        <v>366</v>
      </c>
      <c r="MXS21" s="146">
        <f t="shared" si="165"/>
        <v>366</v>
      </c>
      <c r="MXT21" s="146">
        <f t="shared" si="165"/>
        <v>366</v>
      </c>
      <c r="MXU21" s="146">
        <f t="shared" si="165"/>
        <v>366</v>
      </c>
      <c r="MXV21" s="146">
        <f t="shared" si="165"/>
        <v>366</v>
      </c>
      <c r="MXW21" s="146">
        <f t="shared" si="165"/>
        <v>366</v>
      </c>
      <c r="MXX21" s="146">
        <f t="shared" si="165"/>
        <v>366</v>
      </c>
      <c r="MXY21" s="146">
        <f t="shared" si="165"/>
        <v>366</v>
      </c>
      <c r="MXZ21" s="146">
        <f t="shared" si="165"/>
        <v>366</v>
      </c>
      <c r="MYA21" s="146">
        <f t="shared" si="165"/>
        <v>366</v>
      </c>
      <c r="MYB21" s="146">
        <f t="shared" si="165"/>
        <v>366</v>
      </c>
      <c r="MYC21" s="146">
        <f t="shared" si="165"/>
        <v>366</v>
      </c>
      <c r="MYD21" s="146">
        <f t="shared" si="165"/>
        <v>366</v>
      </c>
      <c r="MYE21" s="146">
        <f t="shared" si="165"/>
        <v>366</v>
      </c>
      <c r="MYF21" s="146">
        <f t="shared" si="165"/>
        <v>366</v>
      </c>
      <c r="MYG21" s="146">
        <f t="shared" si="165"/>
        <v>366</v>
      </c>
      <c r="MYH21" s="146">
        <f t="shared" si="165"/>
        <v>366</v>
      </c>
      <c r="MYI21" s="146">
        <f t="shared" si="165"/>
        <v>366</v>
      </c>
      <c r="MYJ21" s="146">
        <f t="shared" si="165"/>
        <v>366</v>
      </c>
      <c r="MYK21" s="146">
        <f t="shared" si="165"/>
        <v>366</v>
      </c>
      <c r="MYL21" s="146">
        <f t="shared" si="165"/>
        <v>366</v>
      </c>
      <c r="MYM21" s="146">
        <f t="shared" si="165"/>
        <v>366</v>
      </c>
      <c r="MYN21" s="146">
        <f t="shared" si="165"/>
        <v>366</v>
      </c>
      <c r="MYO21" s="146">
        <f t="shared" si="165"/>
        <v>366</v>
      </c>
      <c r="MYP21" s="146">
        <f t="shared" si="165"/>
        <v>366</v>
      </c>
      <c r="MYQ21" s="146">
        <f t="shared" si="165"/>
        <v>366</v>
      </c>
      <c r="MYR21" s="146">
        <f t="shared" si="165"/>
        <v>366</v>
      </c>
      <c r="MYS21" s="146">
        <f t="shared" si="165"/>
        <v>366</v>
      </c>
      <c r="MYT21" s="146">
        <f t="shared" si="165"/>
        <v>366</v>
      </c>
      <c r="MYU21" s="146">
        <f t="shared" si="165"/>
        <v>366</v>
      </c>
      <c r="MYV21" s="146">
        <f t="shared" si="165"/>
        <v>366</v>
      </c>
      <c r="MYW21" s="146">
        <f t="shared" si="165"/>
        <v>366</v>
      </c>
      <c r="MYX21" s="146">
        <f t="shared" si="165"/>
        <v>366</v>
      </c>
      <c r="MYY21" s="146">
        <f t="shared" si="165"/>
        <v>366</v>
      </c>
      <c r="MYZ21" s="146">
        <f t="shared" si="165"/>
        <v>366</v>
      </c>
      <c r="MZA21" s="146">
        <f t="shared" si="165"/>
        <v>366</v>
      </c>
      <c r="MZB21" s="146">
        <f t="shared" si="165"/>
        <v>366</v>
      </c>
      <c r="MZC21" s="146">
        <f t="shared" si="165"/>
        <v>366</v>
      </c>
      <c r="MZD21" s="146">
        <f t="shared" si="165"/>
        <v>366</v>
      </c>
      <c r="MZE21" s="146">
        <f t="shared" si="165"/>
        <v>366</v>
      </c>
      <c r="MZF21" s="146">
        <f t="shared" si="165"/>
        <v>366</v>
      </c>
      <c r="MZG21" s="146">
        <f t="shared" si="165"/>
        <v>366</v>
      </c>
      <c r="MZH21" s="146">
        <f t="shared" si="165"/>
        <v>366</v>
      </c>
      <c r="MZI21" s="146">
        <f t="shared" si="165"/>
        <v>366</v>
      </c>
      <c r="MZJ21" s="146">
        <f t="shared" si="165"/>
        <v>366</v>
      </c>
      <c r="MZK21" s="146">
        <f t="shared" si="165"/>
        <v>366</v>
      </c>
      <c r="MZL21" s="146">
        <f t="shared" si="165"/>
        <v>366</v>
      </c>
      <c r="MZM21" s="146">
        <f t="shared" si="165"/>
        <v>366</v>
      </c>
      <c r="MZN21" s="146">
        <f t="shared" si="165"/>
        <v>366</v>
      </c>
      <c r="MZO21" s="146">
        <f t="shared" si="165"/>
        <v>366</v>
      </c>
      <c r="MZP21" s="146">
        <f t="shared" si="165"/>
        <v>366</v>
      </c>
      <c r="MZQ21" s="146">
        <f t="shared" si="165"/>
        <v>366</v>
      </c>
      <c r="MZR21" s="146">
        <f t="shared" si="165"/>
        <v>366</v>
      </c>
      <c r="MZS21" s="146">
        <f t="shared" ref="MZS21:NCD21" si="166" xml:space="preserve"> DATE(YEAR(MZS20), MONTH(MZS20) + 12, DAY(1) - 1)</f>
        <v>366</v>
      </c>
      <c r="MZT21" s="146">
        <f t="shared" si="166"/>
        <v>366</v>
      </c>
      <c r="MZU21" s="146">
        <f t="shared" si="166"/>
        <v>366</v>
      </c>
      <c r="MZV21" s="146">
        <f t="shared" si="166"/>
        <v>366</v>
      </c>
      <c r="MZW21" s="146">
        <f t="shared" si="166"/>
        <v>366</v>
      </c>
      <c r="MZX21" s="146">
        <f t="shared" si="166"/>
        <v>366</v>
      </c>
      <c r="MZY21" s="146">
        <f t="shared" si="166"/>
        <v>366</v>
      </c>
      <c r="MZZ21" s="146">
        <f t="shared" si="166"/>
        <v>366</v>
      </c>
      <c r="NAA21" s="146">
        <f t="shared" si="166"/>
        <v>366</v>
      </c>
      <c r="NAB21" s="146">
        <f t="shared" si="166"/>
        <v>366</v>
      </c>
      <c r="NAC21" s="146">
        <f t="shared" si="166"/>
        <v>366</v>
      </c>
      <c r="NAD21" s="146">
        <f t="shared" si="166"/>
        <v>366</v>
      </c>
      <c r="NAE21" s="146">
        <f t="shared" si="166"/>
        <v>366</v>
      </c>
      <c r="NAF21" s="146">
        <f t="shared" si="166"/>
        <v>366</v>
      </c>
      <c r="NAG21" s="146">
        <f t="shared" si="166"/>
        <v>366</v>
      </c>
      <c r="NAH21" s="146">
        <f t="shared" si="166"/>
        <v>366</v>
      </c>
      <c r="NAI21" s="146">
        <f t="shared" si="166"/>
        <v>366</v>
      </c>
      <c r="NAJ21" s="146">
        <f t="shared" si="166"/>
        <v>366</v>
      </c>
      <c r="NAK21" s="146">
        <f t="shared" si="166"/>
        <v>366</v>
      </c>
      <c r="NAL21" s="146">
        <f t="shared" si="166"/>
        <v>366</v>
      </c>
      <c r="NAM21" s="146">
        <f t="shared" si="166"/>
        <v>366</v>
      </c>
      <c r="NAN21" s="146">
        <f t="shared" si="166"/>
        <v>366</v>
      </c>
      <c r="NAO21" s="146">
        <f t="shared" si="166"/>
        <v>366</v>
      </c>
      <c r="NAP21" s="146">
        <f t="shared" si="166"/>
        <v>366</v>
      </c>
      <c r="NAQ21" s="146">
        <f t="shared" si="166"/>
        <v>366</v>
      </c>
      <c r="NAR21" s="146">
        <f t="shared" si="166"/>
        <v>366</v>
      </c>
      <c r="NAS21" s="146">
        <f t="shared" si="166"/>
        <v>366</v>
      </c>
      <c r="NAT21" s="146">
        <f t="shared" si="166"/>
        <v>366</v>
      </c>
      <c r="NAU21" s="146">
        <f t="shared" si="166"/>
        <v>366</v>
      </c>
      <c r="NAV21" s="146">
        <f t="shared" si="166"/>
        <v>366</v>
      </c>
      <c r="NAW21" s="146">
        <f t="shared" si="166"/>
        <v>366</v>
      </c>
      <c r="NAX21" s="146">
        <f t="shared" si="166"/>
        <v>366</v>
      </c>
      <c r="NAY21" s="146">
        <f t="shared" si="166"/>
        <v>366</v>
      </c>
      <c r="NAZ21" s="146">
        <f t="shared" si="166"/>
        <v>366</v>
      </c>
      <c r="NBA21" s="146">
        <f t="shared" si="166"/>
        <v>366</v>
      </c>
      <c r="NBB21" s="146">
        <f t="shared" si="166"/>
        <v>366</v>
      </c>
      <c r="NBC21" s="146">
        <f t="shared" si="166"/>
        <v>366</v>
      </c>
      <c r="NBD21" s="146">
        <f t="shared" si="166"/>
        <v>366</v>
      </c>
      <c r="NBE21" s="146">
        <f t="shared" si="166"/>
        <v>366</v>
      </c>
      <c r="NBF21" s="146">
        <f t="shared" si="166"/>
        <v>366</v>
      </c>
      <c r="NBG21" s="146">
        <f t="shared" si="166"/>
        <v>366</v>
      </c>
      <c r="NBH21" s="146">
        <f t="shared" si="166"/>
        <v>366</v>
      </c>
      <c r="NBI21" s="146">
        <f t="shared" si="166"/>
        <v>366</v>
      </c>
      <c r="NBJ21" s="146">
        <f t="shared" si="166"/>
        <v>366</v>
      </c>
      <c r="NBK21" s="146">
        <f t="shared" si="166"/>
        <v>366</v>
      </c>
      <c r="NBL21" s="146">
        <f t="shared" si="166"/>
        <v>366</v>
      </c>
      <c r="NBM21" s="146">
        <f t="shared" si="166"/>
        <v>366</v>
      </c>
      <c r="NBN21" s="146">
        <f t="shared" si="166"/>
        <v>366</v>
      </c>
      <c r="NBO21" s="146">
        <f t="shared" si="166"/>
        <v>366</v>
      </c>
      <c r="NBP21" s="146">
        <f t="shared" si="166"/>
        <v>366</v>
      </c>
      <c r="NBQ21" s="146">
        <f t="shared" si="166"/>
        <v>366</v>
      </c>
      <c r="NBR21" s="146">
        <f t="shared" si="166"/>
        <v>366</v>
      </c>
      <c r="NBS21" s="146">
        <f t="shared" si="166"/>
        <v>366</v>
      </c>
      <c r="NBT21" s="146">
        <f t="shared" si="166"/>
        <v>366</v>
      </c>
      <c r="NBU21" s="146">
        <f t="shared" si="166"/>
        <v>366</v>
      </c>
      <c r="NBV21" s="146">
        <f t="shared" si="166"/>
        <v>366</v>
      </c>
      <c r="NBW21" s="146">
        <f t="shared" si="166"/>
        <v>366</v>
      </c>
      <c r="NBX21" s="146">
        <f t="shared" si="166"/>
        <v>366</v>
      </c>
      <c r="NBY21" s="146">
        <f t="shared" si="166"/>
        <v>366</v>
      </c>
      <c r="NBZ21" s="146">
        <f t="shared" si="166"/>
        <v>366</v>
      </c>
      <c r="NCA21" s="146">
        <f t="shared" si="166"/>
        <v>366</v>
      </c>
      <c r="NCB21" s="146">
        <f t="shared" si="166"/>
        <v>366</v>
      </c>
      <c r="NCC21" s="146">
        <f t="shared" si="166"/>
        <v>366</v>
      </c>
      <c r="NCD21" s="146">
        <f t="shared" si="166"/>
        <v>366</v>
      </c>
      <c r="NCE21" s="146">
        <f t="shared" ref="NCE21:NEP21" si="167" xml:space="preserve"> DATE(YEAR(NCE20), MONTH(NCE20) + 12, DAY(1) - 1)</f>
        <v>366</v>
      </c>
      <c r="NCF21" s="146">
        <f t="shared" si="167"/>
        <v>366</v>
      </c>
      <c r="NCG21" s="146">
        <f t="shared" si="167"/>
        <v>366</v>
      </c>
      <c r="NCH21" s="146">
        <f t="shared" si="167"/>
        <v>366</v>
      </c>
      <c r="NCI21" s="146">
        <f t="shared" si="167"/>
        <v>366</v>
      </c>
      <c r="NCJ21" s="146">
        <f t="shared" si="167"/>
        <v>366</v>
      </c>
      <c r="NCK21" s="146">
        <f t="shared" si="167"/>
        <v>366</v>
      </c>
      <c r="NCL21" s="146">
        <f t="shared" si="167"/>
        <v>366</v>
      </c>
      <c r="NCM21" s="146">
        <f t="shared" si="167"/>
        <v>366</v>
      </c>
      <c r="NCN21" s="146">
        <f t="shared" si="167"/>
        <v>366</v>
      </c>
      <c r="NCO21" s="146">
        <f t="shared" si="167"/>
        <v>366</v>
      </c>
      <c r="NCP21" s="146">
        <f t="shared" si="167"/>
        <v>366</v>
      </c>
      <c r="NCQ21" s="146">
        <f t="shared" si="167"/>
        <v>366</v>
      </c>
      <c r="NCR21" s="146">
        <f t="shared" si="167"/>
        <v>366</v>
      </c>
      <c r="NCS21" s="146">
        <f t="shared" si="167"/>
        <v>366</v>
      </c>
      <c r="NCT21" s="146">
        <f t="shared" si="167"/>
        <v>366</v>
      </c>
      <c r="NCU21" s="146">
        <f t="shared" si="167"/>
        <v>366</v>
      </c>
      <c r="NCV21" s="146">
        <f t="shared" si="167"/>
        <v>366</v>
      </c>
      <c r="NCW21" s="146">
        <f t="shared" si="167"/>
        <v>366</v>
      </c>
      <c r="NCX21" s="146">
        <f t="shared" si="167"/>
        <v>366</v>
      </c>
      <c r="NCY21" s="146">
        <f t="shared" si="167"/>
        <v>366</v>
      </c>
      <c r="NCZ21" s="146">
        <f t="shared" si="167"/>
        <v>366</v>
      </c>
      <c r="NDA21" s="146">
        <f t="shared" si="167"/>
        <v>366</v>
      </c>
      <c r="NDB21" s="146">
        <f t="shared" si="167"/>
        <v>366</v>
      </c>
      <c r="NDC21" s="146">
        <f t="shared" si="167"/>
        <v>366</v>
      </c>
      <c r="NDD21" s="146">
        <f t="shared" si="167"/>
        <v>366</v>
      </c>
      <c r="NDE21" s="146">
        <f t="shared" si="167"/>
        <v>366</v>
      </c>
      <c r="NDF21" s="146">
        <f t="shared" si="167"/>
        <v>366</v>
      </c>
      <c r="NDG21" s="146">
        <f t="shared" si="167"/>
        <v>366</v>
      </c>
      <c r="NDH21" s="146">
        <f t="shared" si="167"/>
        <v>366</v>
      </c>
      <c r="NDI21" s="146">
        <f t="shared" si="167"/>
        <v>366</v>
      </c>
      <c r="NDJ21" s="146">
        <f t="shared" si="167"/>
        <v>366</v>
      </c>
      <c r="NDK21" s="146">
        <f t="shared" si="167"/>
        <v>366</v>
      </c>
      <c r="NDL21" s="146">
        <f t="shared" si="167"/>
        <v>366</v>
      </c>
      <c r="NDM21" s="146">
        <f t="shared" si="167"/>
        <v>366</v>
      </c>
      <c r="NDN21" s="146">
        <f t="shared" si="167"/>
        <v>366</v>
      </c>
      <c r="NDO21" s="146">
        <f t="shared" si="167"/>
        <v>366</v>
      </c>
      <c r="NDP21" s="146">
        <f t="shared" si="167"/>
        <v>366</v>
      </c>
      <c r="NDQ21" s="146">
        <f t="shared" si="167"/>
        <v>366</v>
      </c>
      <c r="NDR21" s="146">
        <f t="shared" si="167"/>
        <v>366</v>
      </c>
      <c r="NDS21" s="146">
        <f t="shared" si="167"/>
        <v>366</v>
      </c>
      <c r="NDT21" s="146">
        <f t="shared" si="167"/>
        <v>366</v>
      </c>
      <c r="NDU21" s="146">
        <f t="shared" si="167"/>
        <v>366</v>
      </c>
      <c r="NDV21" s="146">
        <f t="shared" si="167"/>
        <v>366</v>
      </c>
      <c r="NDW21" s="146">
        <f t="shared" si="167"/>
        <v>366</v>
      </c>
      <c r="NDX21" s="146">
        <f t="shared" si="167"/>
        <v>366</v>
      </c>
      <c r="NDY21" s="146">
        <f t="shared" si="167"/>
        <v>366</v>
      </c>
      <c r="NDZ21" s="146">
        <f t="shared" si="167"/>
        <v>366</v>
      </c>
      <c r="NEA21" s="146">
        <f t="shared" si="167"/>
        <v>366</v>
      </c>
      <c r="NEB21" s="146">
        <f t="shared" si="167"/>
        <v>366</v>
      </c>
      <c r="NEC21" s="146">
        <f t="shared" si="167"/>
        <v>366</v>
      </c>
      <c r="NED21" s="146">
        <f t="shared" si="167"/>
        <v>366</v>
      </c>
      <c r="NEE21" s="146">
        <f t="shared" si="167"/>
        <v>366</v>
      </c>
      <c r="NEF21" s="146">
        <f t="shared" si="167"/>
        <v>366</v>
      </c>
      <c r="NEG21" s="146">
        <f t="shared" si="167"/>
        <v>366</v>
      </c>
      <c r="NEH21" s="146">
        <f t="shared" si="167"/>
        <v>366</v>
      </c>
      <c r="NEI21" s="146">
        <f t="shared" si="167"/>
        <v>366</v>
      </c>
      <c r="NEJ21" s="146">
        <f t="shared" si="167"/>
        <v>366</v>
      </c>
      <c r="NEK21" s="146">
        <f t="shared" si="167"/>
        <v>366</v>
      </c>
      <c r="NEL21" s="146">
        <f t="shared" si="167"/>
        <v>366</v>
      </c>
      <c r="NEM21" s="146">
        <f t="shared" si="167"/>
        <v>366</v>
      </c>
      <c r="NEN21" s="146">
        <f t="shared" si="167"/>
        <v>366</v>
      </c>
      <c r="NEO21" s="146">
        <f t="shared" si="167"/>
        <v>366</v>
      </c>
      <c r="NEP21" s="146">
        <f t="shared" si="167"/>
        <v>366</v>
      </c>
      <c r="NEQ21" s="146">
        <f t="shared" ref="NEQ21:NHB21" si="168" xml:space="preserve"> DATE(YEAR(NEQ20), MONTH(NEQ20) + 12, DAY(1) - 1)</f>
        <v>366</v>
      </c>
      <c r="NER21" s="146">
        <f t="shared" si="168"/>
        <v>366</v>
      </c>
      <c r="NES21" s="146">
        <f t="shared" si="168"/>
        <v>366</v>
      </c>
      <c r="NET21" s="146">
        <f t="shared" si="168"/>
        <v>366</v>
      </c>
      <c r="NEU21" s="146">
        <f t="shared" si="168"/>
        <v>366</v>
      </c>
      <c r="NEV21" s="146">
        <f t="shared" si="168"/>
        <v>366</v>
      </c>
      <c r="NEW21" s="146">
        <f t="shared" si="168"/>
        <v>366</v>
      </c>
      <c r="NEX21" s="146">
        <f t="shared" si="168"/>
        <v>366</v>
      </c>
      <c r="NEY21" s="146">
        <f t="shared" si="168"/>
        <v>366</v>
      </c>
      <c r="NEZ21" s="146">
        <f t="shared" si="168"/>
        <v>366</v>
      </c>
      <c r="NFA21" s="146">
        <f t="shared" si="168"/>
        <v>366</v>
      </c>
      <c r="NFB21" s="146">
        <f t="shared" si="168"/>
        <v>366</v>
      </c>
      <c r="NFC21" s="146">
        <f t="shared" si="168"/>
        <v>366</v>
      </c>
      <c r="NFD21" s="146">
        <f t="shared" si="168"/>
        <v>366</v>
      </c>
      <c r="NFE21" s="146">
        <f t="shared" si="168"/>
        <v>366</v>
      </c>
      <c r="NFF21" s="146">
        <f t="shared" si="168"/>
        <v>366</v>
      </c>
      <c r="NFG21" s="146">
        <f t="shared" si="168"/>
        <v>366</v>
      </c>
      <c r="NFH21" s="146">
        <f t="shared" si="168"/>
        <v>366</v>
      </c>
      <c r="NFI21" s="146">
        <f t="shared" si="168"/>
        <v>366</v>
      </c>
      <c r="NFJ21" s="146">
        <f t="shared" si="168"/>
        <v>366</v>
      </c>
      <c r="NFK21" s="146">
        <f t="shared" si="168"/>
        <v>366</v>
      </c>
      <c r="NFL21" s="146">
        <f t="shared" si="168"/>
        <v>366</v>
      </c>
      <c r="NFM21" s="146">
        <f t="shared" si="168"/>
        <v>366</v>
      </c>
      <c r="NFN21" s="146">
        <f t="shared" si="168"/>
        <v>366</v>
      </c>
      <c r="NFO21" s="146">
        <f t="shared" si="168"/>
        <v>366</v>
      </c>
      <c r="NFP21" s="146">
        <f t="shared" si="168"/>
        <v>366</v>
      </c>
      <c r="NFQ21" s="146">
        <f t="shared" si="168"/>
        <v>366</v>
      </c>
      <c r="NFR21" s="146">
        <f t="shared" si="168"/>
        <v>366</v>
      </c>
      <c r="NFS21" s="146">
        <f t="shared" si="168"/>
        <v>366</v>
      </c>
      <c r="NFT21" s="146">
        <f t="shared" si="168"/>
        <v>366</v>
      </c>
      <c r="NFU21" s="146">
        <f t="shared" si="168"/>
        <v>366</v>
      </c>
      <c r="NFV21" s="146">
        <f t="shared" si="168"/>
        <v>366</v>
      </c>
      <c r="NFW21" s="146">
        <f t="shared" si="168"/>
        <v>366</v>
      </c>
      <c r="NFX21" s="146">
        <f t="shared" si="168"/>
        <v>366</v>
      </c>
      <c r="NFY21" s="146">
        <f t="shared" si="168"/>
        <v>366</v>
      </c>
      <c r="NFZ21" s="146">
        <f t="shared" si="168"/>
        <v>366</v>
      </c>
      <c r="NGA21" s="146">
        <f t="shared" si="168"/>
        <v>366</v>
      </c>
      <c r="NGB21" s="146">
        <f t="shared" si="168"/>
        <v>366</v>
      </c>
      <c r="NGC21" s="146">
        <f t="shared" si="168"/>
        <v>366</v>
      </c>
      <c r="NGD21" s="146">
        <f t="shared" si="168"/>
        <v>366</v>
      </c>
      <c r="NGE21" s="146">
        <f t="shared" si="168"/>
        <v>366</v>
      </c>
      <c r="NGF21" s="146">
        <f t="shared" si="168"/>
        <v>366</v>
      </c>
      <c r="NGG21" s="146">
        <f t="shared" si="168"/>
        <v>366</v>
      </c>
      <c r="NGH21" s="146">
        <f t="shared" si="168"/>
        <v>366</v>
      </c>
      <c r="NGI21" s="146">
        <f t="shared" si="168"/>
        <v>366</v>
      </c>
      <c r="NGJ21" s="146">
        <f t="shared" si="168"/>
        <v>366</v>
      </c>
      <c r="NGK21" s="146">
        <f t="shared" si="168"/>
        <v>366</v>
      </c>
      <c r="NGL21" s="146">
        <f t="shared" si="168"/>
        <v>366</v>
      </c>
      <c r="NGM21" s="146">
        <f t="shared" si="168"/>
        <v>366</v>
      </c>
      <c r="NGN21" s="146">
        <f t="shared" si="168"/>
        <v>366</v>
      </c>
      <c r="NGO21" s="146">
        <f t="shared" si="168"/>
        <v>366</v>
      </c>
      <c r="NGP21" s="146">
        <f t="shared" si="168"/>
        <v>366</v>
      </c>
      <c r="NGQ21" s="146">
        <f t="shared" si="168"/>
        <v>366</v>
      </c>
      <c r="NGR21" s="146">
        <f t="shared" si="168"/>
        <v>366</v>
      </c>
      <c r="NGS21" s="146">
        <f t="shared" si="168"/>
        <v>366</v>
      </c>
      <c r="NGT21" s="146">
        <f t="shared" si="168"/>
        <v>366</v>
      </c>
      <c r="NGU21" s="146">
        <f t="shared" si="168"/>
        <v>366</v>
      </c>
      <c r="NGV21" s="146">
        <f t="shared" si="168"/>
        <v>366</v>
      </c>
      <c r="NGW21" s="146">
        <f t="shared" si="168"/>
        <v>366</v>
      </c>
      <c r="NGX21" s="146">
        <f t="shared" si="168"/>
        <v>366</v>
      </c>
      <c r="NGY21" s="146">
        <f t="shared" si="168"/>
        <v>366</v>
      </c>
      <c r="NGZ21" s="146">
        <f t="shared" si="168"/>
        <v>366</v>
      </c>
      <c r="NHA21" s="146">
        <f t="shared" si="168"/>
        <v>366</v>
      </c>
      <c r="NHB21" s="146">
        <f t="shared" si="168"/>
        <v>366</v>
      </c>
      <c r="NHC21" s="146">
        <f t="shared" ref="NHC21:NJN21" si="169" xml:space="preserve"> DATE(YEAR(NHC20), MONTH(NHC20) + 12, DAY(1) - 1)</f>
        <v>366</v>
      </c>
      <c r="NHD21" s="146">
        <f t="shared" si="169"/>
        <v>366</v>
      </c>
      <c r="NHE21" s="146">
        <f t="shared" si="169"/>
        <v>366</v>
      </c>
      <c r="NHF21" s="146">
        <f t="shared" si="169"/>
        <v>366</v>
      </c>
      <c r="NHG21" s="146">
        <f t="shared" si="169"/>
        <v>366</v>
      </c>
      <c r="NHH21" s="146">
        <f t="shared" si="169"/>
        <v>366</v>
      </c>
      <c r="NHI21" s="146">
        <f t="shared" si="169"/>
        <v>366</v>
      </c>
      <c r="NHJ21" s="146">
        <f t="shared" si="169"/>
        <v>366</v>
      </c>
      <c r="NHK21" s="146">
        <f t="shared" si="169"/>
        <v>366</v>
      </c>
      <c r="NHL21" s="146">
        <f t="shared" si="169"/>
        <v>366</v>
      </c>
      <c r="NHM21" s="146">
        <f t="shared" si="169"/>
        <v>366</v>
      </c>
      <c r="NHN21" s="146">
        <f t="shared" si="169"/>
        <v>366</v>
      </c>
      <c r="NHO21" s="146">
        <f t="shared" si="169"/>
        <v>366</v>
      </c>
      <c r="NHP21" s="146">
        <f t="shared" si="169"/>
        <v>366</v>
      </c>
      <c r="NHQ21" s="146">
        <f t="shared" si="169"/>
        <v>366</v>
      </c>
      <c r="NHR21" s="146">
        <f t="shared" si="169"/>
        <v>366</v>
      </c>
      <c r="NHS21" s="146">
        <f t="shared" si="169"/>
        <v>366</v>
      </c>
      <c r="NHT21" s="146">
        <f t="shared" si="169"/>
        <v>366</v>
      </c>
      <c r="NHU21" s="146">
        <f t="shared" si="169"/>
        <v>366</v>
      </c>
      <c r="NHV21" s="146">
        <f t="shared" si="169"/>
        <v>366</v>
      </c>
      <c r="NHW21" s="146">
        <f t="shared" si="169"/>
        <v>366</v>
      </c>
      <c r="NHX21" s="146">
        <f t="shared" si="169"/>
        <v>366</v>
      </c>
      <c r="NHY21" s="146">
        <f t="shared" si="169"/>
        <v>366</v>
      </c>
      <c r="NHZ21" s="146">
        <f t="shared" si="169"/>
        <v>366</v>
      </c>
      <c r="NIA21" s="146">
        <f t="shared" si="169"/>
        <v>366</v>
      </c>
      <c r="NIB21" s="146">
        <f t="shared" si="169"/>
        <v>366</v>
      </c>
      <c r="NIC21" s="146">
        <f t="shared" si="169"/>
        <v>366</v>
      </c>
      <c r="NID21" s="146">
        <f t="shared" si="169"/>
        <v>366</v>
      </c>
      <c r="NIE21" s="146">
        <f t="shared" si="169"/>
        <v>366</v>
      </c>
      <c r="NIF21" s="146">
        <f t="shared" si="169"/>
        <v>366</v>
      </c>
      <c r="NIG21" s="146">
        <f t="shared" si="169"/>
        <v>366</v>
      </c>
      <c r="NIH21" s="146">
        <f t="shared" si="169"/>
        <v>366</v>
      </c>
      <c r="NII21" s="146">
        <f t="shared" si="169"/>
        <v>366</v>
      </c>
      <c r="NIJ21" s="146">
        <f t="shared" si="169"/>
        <v>366</v>
      </c>
      <c r="NIK21" s="146">
        <f t="shared" si="169"/>
        <v>366</v>
      </c>
      <c r="NIL21" s="146">
        <f t="shared" si="169"/>
        <v>366</v>
      </c>
      <c r="NIM21" s="146">
        <f t="shared" si="169"/>
        <v>366</v>
      </c>
      <c r="NIN21" s="146">
        <f t="shared" si="169"/>
        <v>366</v>
      </c>
      <c r="NIO21" s="146">
        <f t="shared" si="169"/>
        <v>366</v>
      </c>
      <c r="NIP21" s="146">
        <f t="shared" si="169"/>
        <v>366</v>
      </c>
      <c r="NIQ21" s="146">
        <f t="shared" si="169"/>
        <v>366</v>
      </c>
      <c r="NIR21" s="146">
        <f t="shared" si="169"/>
        <v>366</v>
      </c>
      <c r="NIS21" s="146">
        <f t="shared" si="169"/>
        <v>366</v>
      </c>
      <c r="NIT21" s="146">
        <f t="shared" si="169"/>
        <v>366</v>
      </c>
      <c r="NIU21" s="146">
        <f t="shared" si="169"/>
        <v>366</v>
      </c>
      <c r="NIV21" s="146">
        <f t="shared" si="169"/>
        <v>366</v>
      </c>
      <c r="NIW21" s="146">
        <f t="shared" si="169"/>
        <v>366</v>
      </c>
      <c r="NIX21" s="146">
        <f t="shared" si="169"/>
        <v>366</v>
      </c>
      <c r="NIY21" s="146">
        <f t="shared" si="169"/>
        <v>366</v>
      </c>
      <c r="NIZ21" s="146">
        <f t="shared" si="169"/>
        <v>366</v>
      </c>
      <c r="NJA21" s="146">
        <f t="shared" si="169"/>
        <v>366</v>
      </c>
      <c r="NJB21" s="146">
        <f t="shared" si="169"/>
        <v>366</v>
      </c>
      <c r="NJC21" s="146">
        <f t="shared" si="169"/>
        <v>366</v>
      </c>
      <c r="NJD21" s="146">
        <f t="shared" si="169"/>
        <v>366</v>
      </c>
      <c r="NJE21" s="146">
        <f t="shared" si="169"/>
        <v>366</v>
      </c>
      <c r="NJF21" s="146">
        <f t="shared" si="169"/>
        <v>366</v>
      </c>
      <c r="NJG21" s="146">
        <f t="shared" si="169"/>
        <v>366</v>
      </c>
      <c r="NJH21" s="146">
        <f t="shared" si="169"/>
        <v>366</v>
      </c>
      <c r="NJI21" s="146">
        <f t="shared" si="169"/>
        <v>366</v>
      </c>
      <c r="NJJ21" s="146">
        <f t="shared" si="169"/>
        <v>366</v>
      </c>
      <c r="NJK21" s="146">
        <f t="shared" si="169"/>
        <v>366</v>
      </c>
      <c r="NJL21" s="146">
        <f t="shared" si="169"/>
        <v>366</v>
      </c>
      <c r="NJM21" s="146">
        <f t="shared" si="169"/>
        <v>366</v>
      </c>
      <c r="NJN21" s="146">
        <f t="shared" si="169"/>
        <v>366</v>
      </c>
      <c r="NJO21" s="146">
        <f t="shared" ref="NJO21:NLZ21" si="170" xml:space="preserve"> DATE(YEAR(NJO20), MONTH(NJO20) + 12, DAY(1) - 1)</f>
        <v>366</v>
      </c>
      <c r="NJP21" s="146">
        <f t="shared" si="170"/>
        <v>366</v>
      </c>
      <c r="NJQ21" s="146">
        <f t="shared" si="170"/>
        <v>366</v>
      </c>
      <c r="NJR21" s="146">
        <f t="shared" si="170"/>
        <v>366</v>
      </c>
      <c r="NJS21" s="146">
        <f t="shared" si="170"/>
        <v>366</v>
      </c>
      <c r="NJT21" s="146">
        <f t="shared" si="170"/>
        <v>366</v>
      </c>
      <c r="NJU21" s="146">
        <f t="shared" si="170"/>
        <v>366</v>
      </c>
      <c r="NJV21" s="146">
        <f t="shared" si="170"/>
        <v>366</v>
      </c>
      <c r="NJW21" s="146">
        <f t="shared" si="170"/>
        <v>366</v>
      </c>
      <c r="NJX21" s="146">
        <f t="shared" si="170"/>
        <v>366</v>
      </c>
      <c r="NJY21" s="146">
        <f t="shared" si="170"/>
        <v>366</v>
      </c>
      <c r="NJZ21" s="146">
        <f t="shared" si="170"/>
        <v>366</v>
      </c>
      <c r="NKA21" s="146">
        <f t="shared" si="170"/>
        <v>366</v>
      </c>
      <c r="NKB21" s="146">
        <f t="shared" si="170"/>
        <v>366</v>
      </c>
      <c r="NKC21" s="146">
        <f t="shared" si="170"/>
        <v>366</v>
      </c>
      <c r="NKD21" s="146">
        <f t="shared" si="170"/>
        <v>366</v>
      </c>
      <c r="NKE21" s="146">
        <f t="shared" si="170"/>
        <v>366</v>
      </c>
      <c r="NKF21" s="146">
        <f t="shared" si="170"/>
        <v>366</v>
      </c>
      <c r="NKG21" s="146">
        <f t="shared" si="170"/>
        <v>366</v>
      </c>
      <c r="NKH21" s="146">
        <f t="shared" si="170"/>
        <v>366</v>
      </c>
      <c r="NKI21" s="146">
        <f t="shared" si="170"/>
        <v>366</v>
      </c>
      <c r="NKJ21" s="146">
        <f t="shared" si="170"/>
        <v>366</v>
      </c>
      <c r="NKK21" s="146">
        <f t="shared" si="170"/>
        <v>366</v>
      </c>
      <c r="NKL21" s="146">
        <f t="shared" si="170"/>
        <v>366</v>
      </c>
      <c r="NKM21" s="146">
        <f t="shared" si="170"/>
        <v>366</v>
      </c>
      <c r="NKN21" s="146">
        <f t="shared" si="170"/>
        <v>366</v>
      </c>
      <c r="NKO21" s="146">
        <f t="shared" si="170"/>
        <v>366</v>
      </c>
      <c r="NKP21" s="146">
        <f t="shared" si="170"/>
        <v>366</v>
      </c>
      <c r="NKQ21" s="146">
        <f t="shared" si="170"/>
        <v>366</v>
      </c>
      <c r="NKR21" s="146">
        <f t="shared" si="170"/>
        <v>366</v>
      </c>
      <c r="NKS21" s="146">
        <f t="shared" si="170"/>
        <v>366</v>
      </c>
      <c r="NKT21" s="146">
        <f t="shared" si="170"/>
        <v>366</v>
      </c>
      <c r="NKU21" s="146">
        <f t="shared" si="170"/>
        <v>366</v>
      </c>
      <c r="NKV21" s="146">
        <f t="shared" si="170"/>
        <v>366</v>
      </c>
      <c r="NKW21" s="146">
        <f t="shared" si="170"/>
        <v>366</v>
      </c>
      <c r="NKX21" s="146">
        <f t="shared" si="170"/>
        <v>366</v>
      </c>
      <c r="NKY21" s="146">
        <f t="shared" si="170"/>
        <v>366</v>
      </c>
      <c r="NKZ21" s="146">
        <f t="shared" si="170"/>
        <v>366</v>
      </c>
      <c r="NLA21" s="146">
        <f t="shared" si="170"/>
        <v>366</v>
      </c>
      <c r="NLB21" s="146">
        <f t="shared" si="170"/>
        <v>366</v>
      </c>
      <c r="NLC21" s="146">
        <f t="shared" si="170"/>
        <v>366</v>
      </c>
      <c r="NLD21" s="146">
        <f t="shared" si="170"/>
        <v>366</v>
      </c>
      <c r="NLE21" s="146">
        <f t="shared" si="170"/>
        <v>366</v>
      </c>
      <c r="NLF21" s="146">
        <f t="shared" si="170"/>
        <v>366</v>
      </c>
      <c r="NLG21" s="146">
        <f t="shared" si="170"/>
        <v>366</v>
      </c>
      <c r="NLH21" s="146">
        <f t="shared" si="170"/>
        <v>366</v>
      </c>
      <c r="NLI21" s="146">
        <f t="shared" si="170"/>
        <v>366</v>
      </c>
      <c r="NLJ21" s="146">
        <f t="shared" si="170"/>
        <v>366</v>
      </c>
      <c r="NLK21" s="146">
        <f t="shared" si="170"/>
        <v>366</v>
      </c>
      <c r="NLL21" s="146">
        <f t="shared" si="170"/>
        <v>366</v>
      </c>
      <c r="NLM21" s="146">
        <f t="shared" si="170"/>
        <v>366</v>
      </c>
      <c r="NLN21" s="146">
        <f t="shared" si="170"/>
        <v>366</v>
      </c>
      <c r="NLO21" s="146">
        <f t="shared" si="170"/>
        <v>366</v>
      </c>
      <c r="NLP21" s="146">
        <f t="shared" si="170"/>
        <v>366</v>
      </c>
      <c r="NLQ21" s="146">
        <f t="shared" si="170"/>
        <v>366</v>
      </c>
      <c r="NLR21" s="146">
        <f t="shared" si="170"/>
        <v>366</v>
      </c>
      <c r="NLS21" s="146">
        <f t="shared" si="170"/>
        <v>366</v>
      </c>
      <c r="NLT21" s="146">
        <f t="shared" si="170"/>
        <v>366</v>
      </c>
      <c r="NLU21" s="146">
        <f t="shared" si="170"/>
        <v>366</v>
      </c>
      <c r="NLV21" s="146">
        <f t="shared" si="170"/>
        <v>366</v>
      </c>
      <c r="NLW21" s="146">
        <f t="shared" si="170"/>
        <v>366</v>
      </c>
      <c r="NLX21" s="146">
        <f t="shared" si="170"/>
        <v>366</v>
      </c>
      <c r="NLY21" s="146">
        <f t="shared" si="170"/>
        <v>366</v>
      </c>
      <c r="NLZ21" s="146">
        <f t="shared" si="170"/>
        <v>366</v>
      </c>
      <c r="NMA21" s="146">
        <f t="shared" ref="NMA21:NOL21" si="171" xml:space="preserve"> DATE(YEAR(NMA20), MONTH(NMA20) + 12, DAY(1) - 1)</f>
        <v>366</v>
      </c>
      <c r="NMB21" s="146">
        <f t="shared" si="171"/>
        <v>366</v>
      </c>
      <c r="NMC21" s="146">
        <f t="shared" si="171"/>
        <v>366</v>
      </c>
      <c r="NMD21" s="146">
        <f t="shared" si="171"/>
        <v>366</v>
      </c>
      <c r="NME21" s="146">
        <f t="shared" si="171"/>
        <v>366</v>
      </c>
      <c r="NMF21" s="146">
        <f t="shared" si="171"/>
        <v>366</v>
      </c>
      <c r="NMG21" s="146">
        <f t="shared" si="171"/>
        <v>366</v>
      </c>
      <c r="NMH21" s="146">
        <f t="shared" si="171"/>
        <v>366</v>
      </c>
      <c r="NMI21" s="146">
        <f t="shared" si="171"/>
        <v>366</v>
      </c>
      <c r="NMJ21" s="146">
        <f t="shared" si="171"/>
        <v>366</v>
      </c>
      <c r="NMK21" s="146">
        <f t="shared" si="171"/>
        <v>366</v>
      </c>
      <c r="NML21" s="146">
        <f t="shared" si="171"/>
        <v>366</v>
      </c>
      <c r="NMM21" s="146">
        <f t="shared" si="171"/>
        <v>366</v>
      </c>
      <c r="NMN21" s="146">
        <f t="shared" si="171"/>
        <v>366</v>
      </c>
      <c r="NMO21" s="146">
        <f t="shared" si="171"/>
        <v>366</v>
      </c>
      <c r="NMP21" s="146">
        <f t="shared" si="171"/>
        <v>366</v>
      </c>
      <c r="NMQ21" s="146">
        <f t="shared" si="171"/>
        <v>366</v>
      </c>
      <c r="NMR21" s="146">
        <f t="shared" si="171"/>
        <v>366</v>
      </c>
      <c r="NMS21" s="146">
        <f t="shared" si="171"/>
        <v>366</v>
      </c>
      <c r="NMT21" s="146">
        <f t="shared" si="171"/>
        <v>366</v>
      </c>
      <c r="NMU21" s="146">
        <f t="shared" si="171"/>
        <v>366</v>
      </c>
      <c r="NMV21" s="146">
        <f t="shared" si="171"/>
        <v>366</v>
      </c>
      <c r="NMW21" s="146">
        <f t="shared" si="171"/>
        <v>366</v>
      </c>
      <c r="NMX21" s="146">
        <f t="shared" si="171"/>
        <v>366</v>
      </c>
      <c r="NMY21" s="146">
        <f t="shared" si="171"/>
        <v>366</v>
      </c>
      <c r="NMZ21" s="146">
        <f t="shared" si="171"/>
        <v>366</v>
      </c>
      <c r="NNA21" s="146">
        <f t="shared" si="171"/>
        <v>366</v>
      </c>
      <c r="NNB21" s="146">
        <f t="shared" si="171"/>
        <v>366</v>
      </c>
      <c r="NNC21" s="146">
        <f t="shared" si="171"/>
        <v>366</v>
      </c>
      <c r="NND21" s="146">
        <f t="shared" si="171"/>
        <v>366</v>
      </c>
      <c r="NNE21" s="146">
        <f t="shared" si="171"/>
        <v>366</v>
      </c>
      <c r="NNF21" s="146">
        <f t="shared" si="171"/>
        <v>366</v>
      </c>
      <c r="NNG21" s="146">
        <f t="shared" si="171"/>
        <v>366</v>
      </c>
      <c r="NNH21" s="146">
        <f t="shared" si="171"/>
        <v>366</v>
      </c>
      <c r="NNI21" s="146">
        <f t="shared" si="171"/>
        <v>366</v>
      </c>
      <c r="NNJ21" s="146">
        <f t="shared" si="171"/>
        <v>366</v>
      </c>
      <c r="NNK21" s="146">
        <f t="shared" si="171"/>
        <v>366</v>
      </c>
      <c r="NNL21" s="146">
        <f t="shared" si="171"/>
        <v>366</v>
      </c>
      <c r="NNM21" s="146">
        <f t="shared" si="171"/>
        <v>366</v>
      </c>
      <c r="NNN21" s="146">
        <f t="shared" si="171"/>
        <v>366</v>
      </c>
      <c r="NNO21" s="146">
        <f t="shared" si="171"/>
        <v>366</v>
      </c>
      <c r="NNP21" s="146">
        <f t="shared" si="171"/>
        <v>366</v>
      </c>
      <c r="NNQ21" s="146">
        <f t="shared" si="171"/>
        <v>366</v>
      </c>
      <c r="NNR21" s="146">
        <f t="shared" si="171"/>
        <v>366</v>
      </c>
      <c r="NNS21" s="146">
        <f t="shared" si="171"/>
        <v>366</v>
      </c>
      <c r="NNT21" s="146">
        <f t="shared" si="171"/>
        <v>366</v>
      </c>
      <c r="NNU21" s="146">
        <f t="shared" si="171"/>
        <v>366</v>
      </c>
      <c r="NNV21" s="146">
        <f t="shared" si="171"/>
        <v>366</v>
      </c>
      <c r="NNW21" s="146">
        <f t="shared" si="171"/>
        <v>366</v>
      </c>
      <c r="NNX21" s="146">
        <f t="shared" si="171"/>
        <v>366</v>
      </c>
      <c r="NNY21" s="146">
        <f t="shared" si="171"/>
        <v>366</v>
      </c>
      <c r="NNZ21" s="146">
        <f t="shared" si="171"/>
        <v>366</v>
      </c>
      <c r="NOA21" s="146">
        <f t="shared" si="171"/>
        <v>366</v>
      </c>
      <c r="NOB21" s="146">
        <f t="shared" si="171"/>
        <v>366</v>
      </c>
      <c r="NOC21" s="146">
        <f t="shared" si="171"/>
        <v>366</v>
      </c>
      <c r="NOD21" s="146">
        <f t="shared" si="171"/>
        <v>366</v>
      </c>
      <c r="NOE21" s="146">
        <f t="shared" si="171"/>
        <v>366</v>
      </c>
      <c r="NOF21" s="146">
        <f t="shared" si="171"/>
        <v>366</v>
      </c>
      <c r="NOG21" s="146">
        <f t="shared" si="171"/>
        <v>366</v>
      </c>
      <c r="NOH21" s="146">
        <f t="shared" si="171"/>
        <v>366</v>
      </c>
      <c r="NOI21" s="146">
        <f t="shared" si="171"/>
        <v>366</v>
      </c>
      <c r="NOJ21" s="146">
        <f t="shared" si="171"/>
        <v>366</v>
      </c>
      <c r="NOK21" s="146">
        <f t="shared" si="171"/>
        <v>366</v>
      </c>
      <c r="NOL21" s="146">
        <f t="shared" si="171"/>
        <v>366</v>
      </c>
      <c r="NOM21" s="146">
        <f t="shared" ref="NOM21:NQX21" si="172" xml:space="preserve"> DATE(YEAR(NOM20), MONTH(NOM20) + 12, DAY(1) - 1)</f>
        <v>366</v>
      </c>
      <c r="NON21" s="146">
        <f t="shared" si="172"/>
        <v>366</v>
      </c>
      <c r="NOO21" s="146">
        <f t="shared" si="172"/>
        <v>366</v>
      </c>
      <c r="NOP21" s="146">
        <f t="shared" si="172"/>
        <v>366</v>
      </c>
      <c r="NOQ21" s="146">
        <f t="shared" si="172"/>
        <v>366</v>
      </c>
      <c r="NOR21" s="146">
        <f t="shared" si="172"/>
        <v>366</v>
      </c>
      <c r="NOS21" s="146">
        <f t="shared" si="172"/>
        <v>366</v>
      </c>
      <c r="NOT21" s="146">
        <f t="shared" si="172"/>
        <v>366</v>
      </c>
      <c r="NOU21" s="146">
        <f t="shared" si="172"/>
        <v>366</v>
      </c>
      <c r="NOV21" s="146">
        <f t="shared" si="172"/>
        <v>366</v>
      </c>
      <c r="NOW21" s="146">
        <f t="shared" si="172"/>
        <v>366</v>
      </c>
      <c r="NOX21" s="146">
        <f t="shared" si="172"/>
        <v>366</v>
      </c>
      <c r="NOY21" s="146">
        <f t="shared" si="172"/>
        <v>366</v>
      </c>
      <c r="NOZ21" s="146">
        <f t="shared" si="172"/>
        <v>366</v>
      </c>
      <c r="NPA21" s="146">
        <f t="shared" si="172"/>
        <v>366</v>
      </c>
      <c r="NPB21" s="146">
        <f t="shared" si="172"/>
        <v>366</v>
      </c>
      <c r="NPC21" s="146">
        <f t="shared" si="172"/>
        <v>366</v>
      </c>
      <c r="NPD21" s="146">
        <f t="shared" si="172"/>
        <v>366</v>
      </c>
      <c r="NPE21" s="146">
        <f t="shared" si="172"/>
        <v>366</v>
      </c>
      <c r="NPF21" s="146">
        <f t="shared" si="172"/>
        <v>366</v>
      </c>
      <c r="NPG21" s="146">
        <f t="shared" si="172"/>
        <v>366</v>
      </c>
      <c r="NPH21" s="146">
        <f t="shared" si="172"/>
        <v>366</v>
      </c>
      <c r="NPI21" s="146">
        <f t="shared" si="172"/>
        <v>366</v>
      </c>
      <c r="NPJ21" s="146">
        <f t="shared" si="172"/>
        <v>366</v>
      </c>
      <c r="NPK21" s="146">
        <f t="shared" si="172"/>
        <v>366</v>
      </c>
      <c r="NPL21" s="146">
        <f t="shared" si="172"/>
        <v>366</v>
      </c>
      <c r="NPM21" s="146">
        <f t="shared" si="172"/>
        <v>366</v>
      </c>
      <c r="NPN21" s="146">
        <f t="shared" si="172"/>
        <v>366</v>
      </c>
      <c r="NPO21" s="146">
        <f t="shared" si="172"/>
        <v>366</v>
      </c>
      <c r="NPP21" s="146">
        <f t="shared" si="172"/>
        <v>366</v>
      </c>
      <c r="NPQ21" s="146">
        <f t="shared" si="172"/>
        <v>366</v>
      </c>
      <c r="NPR21" s="146">
        <f t="shared" si="172"/>
        <v>366</v>
      </c>
      <c r="NPS21" s="146">
        <f t="shared" si="172"/>
        <v>366</v>
      </c>
      <c r="NPT21" s="146">
        <f t="shared" si="172"/>
        <v>366</v>
      </c>
      <c r="NPU21" s="146">
        <f t="shared" si="172"/>
        <v>366</v>
      </c>
      <c r="NPV21" s="146">
        <f t="shared" si="172"/>
        <v>366</v>
      </c>
      <c r="NPW21" s="146">
        <f t="shared" si="172"/>
        <v>366</v>
      </c>
      <c r="NPX21" s="146">
        <f t="shared" si="172"/>
        <v>366</v>
      </c>
      <c r="NPY21" s="146">
        <f t="shared" si="172"/>
        <v>366</v>
      </c>
      <c r="NPZ21" s="146">
        <f t="shared" si="172"/>
        <v>366</v>
      </c>
      <c r="NQA21" s="146">
        <f t="shared" si="172"/>
        <v>366</v>
      </c>
      <c r="NQB21" s="146">
        <f t="shared" si="172"/>
        <v>366</v>
      </c>
      <c r="NQC21" s="146">
        <f t="shared" si="172"/>
        <v>366</v>
      </c>
      <c r="NQD21" s="146">
        <f t="shared" si="172"/>
        <v>366</v>
      </c>
      <c r="NQE21" s="146">
        <f t="shared" si="172"/>
        <v>366</v>
      </c>
      <c r="NQF21" s="146">
        <f t="shared" si="172"/>
        <v>366</v>
      </c>
      <c r="NQG21" s="146">
        <f t="shared" si="172"/>
        <v>366</v>
      </c>
      <c r="NQH21" s="146">
        <f t="shared" si="172"/>
        <v>366</v>
      </c>
      <c r="NQI21" s="146">
        <f t="shared" si="172"/>
        <v>366</v>
      </c>
      <c r="NQJ21" s="146">
        <f t="shared" si="172"/>
        <v>366</v>
      </c>
      <c r="NQK21" s="146">
        <f t="shared" si="172"/>
        <v>366</v>
      </c>
      <c r="NQL21" s="146">
        <f t="shared" si="172"/>
        <v>366</v>
      </c>
      <c r="NQM21" s="146">
        <f t="shared" si="172"/>
        <v>366</v>
      </c>
      <c r="NQN21" s="146">
        <f t="shared" si="172"/>
        <v>366</v>
      </c>
      <c r="NQO21" s="146">
        <f t="shared" si="172"/>
        <v>366</v>
      </c>
      <c r="NQP21" s="146">
        <f t="shared" si="172"/>
        <v>366</v>
      </c>
      <c r="NQQ21" s="146">
        <f t="shared" si="172"/>
        <v>366</v>
      </c>
      <c r="NQR21" s="146">
        <f t="shared" si="172"/>
        <v>366</v>
      </c>
      <c r="NQS21" s="146">
        <f t="shared" si="172"/>
        <v>366</v>
      </c>
      <c r="NQT21" s="146">
        <f t="shared" si="172"/>
        <v>366</v>
      </c>
      <c r="NQU21" s="146">
        <f t="shared" si="172"/>
        <v>366</v>
      </c>
      <c r="NQV21" s="146">
        <f t="shared" si="172"/>
        <v>366</v>
      </c>
      <c r="NQW21" s="146">
        <f t="shared" si="172"/>
        <v>366</v>
      </c>
      <c r="NQX21" s="146">
        <f t="shared" si="172"/>
        <v>366</v>
      </c>
      <c r="NQY21" s="146">
        <f t="shared" ref="NQY21:NTJ21" si="173" xml:space="preserve"> DATE(YEAR(NQY20), MONTH(NQY20) + 12, DAY(1) - 1)</f>
        <v>366</v>
      </c>
      <c r="NQZ21" s="146">
        <f t="shared" si="173"/>
        <v>366</v>
      </c>
      <c r="NRA21" s="146">
        <f t="shared" si="173"/>
        <v>366</v>
      </c>
      <c r="NRB21" s="146">
        <f t="shared" si="173"/>
        <v>366</v>
      </c>
      <c r="NRC21" s="146">
        <f t="shared" si="173"/>
        <v>366</v>
      </c>
      <c r="NRD21" s="146">
        <f t="shared" si="173"/>
        <v>366</v>
      </c>
      <c r="NRE21" s="146">
        <f t="shared" si="173"/>
        <v>366</v>
      </c>
      <c r="NRF21" s="146">
        <f t="shared" si="173"/>
        <v>366</v>
      </c>
      <c r="NRG21" s="146">
        <f t="shared" si="173"/>
        <v>366</v>
      </c>
      <c r="NRH21" s="146">
        <f t="shared" si="173"/>
        <v>366</v>
      </c>
      <c r="NRI21" s="146">
        <f t="shared" si="173"/>
        <v>366</v>
      </c>
      <c r="NRJ21" s="146">
        <f t="shared" si="173"/>
        <v>366</v>
      </c>
      <c r="NRK21" s="146">
        <f t="shared" si="173"/>
        <v>366</v>
      </c>
      <c r="NRL21" s="146">
        <f t="shared" si="173"/>
        <v>366</v>
      </c>
      <c r="NRM21" s="146">
        <f t="shared" si="173"/>
        <v>366</v>
      </c>
      <c r="NRN21" s="146">
        <f t="shared" si="173"/>
        <v>366</v>
      </c>
      <c r="NRO21" s="146">
        <f t="shared" si="173"/>
        <v>366</v>
      </c>
      <c r="NRP21" s="146">
        <f t="shared" si="173"/>
        <v>366</v>
      </c>
      <c r="NRQ21" s="146">
        <f t="shared" si="173"/>
        <v>366</v>
      </c>
      <c r="NRR21" s="146">
        <f t="shared" si="173"/>
        <v>366</v>
      </c>
      <c r="NRS21" s="146">
        <f t="shared" si="173"/>
        <v>366</v>
      </c>
      <c r="NRT21" s="146">
        <f t="shared" si="173"/>
        <v>366</v>
      </c>
      <c r="NRU21" s="146">
        <f t="shared" si="173"/>
        <v>366</v>
      </c>
      <c r="NRV21" s="146">
        <f t="shared" si="173"/>
        <v>366</v>
      </c>
      <c r="NRW21" s="146">
        <f t="shared" si="173"/>
        <v>366</v>
      </c>
      <c r="NRX21" s="146">
        <f t="shared" si="173"/>
        <v>366</v>
      </c>
      <c r="NRY21" s="146">
        <f t="shared" si="173"/>
        <v>366</v>
      </c>
      <c r="NRZ21" s="146">
        <f t="shared" si="173"/>
        <v>366</v>
      </c>
      <c r="NSA21" s="146">
        <f t="shared" si="173"/>
        <v>366</v>
      </c>
      <c r="NSB21" s="146">
        <f t="shared" si="173"/>
        <v>366</v>
      </c>
      <c r="NSC21" s="146">
        <f t="shared" si="173"/>
        <v>366</v>
      </c>
      <c r="NSD21" s="146">
        <f t="shared" si="173"/>
        <v>366</v>
      </c>
      <c r="NSE21" s="146">
        <f t="shared" si="173"/>
        <v>366</v>
      </c>
      <c r="NSF21" s="146">
        <f t="shared" si="173"/>
        <v>366</v>
      </c>
      <c r="NSG21" s="146">
        <f t="shared" si="173"/>
        <v>366</v>
      </c>
      <c r="NSH21" s="146">
        <f t="shared" si="173"/>
        <v>366</v>
      </c>
      <c r="NSI21" s="146">
        <f t="shared" si="173"/>
        <v>366</v>
      </c>
      <c r="NSJ21" s="146">
        <f t="shared" si="173"/>
        <v>366</v>
      </c>
      <c r="NSK21" s="146">
        <f t="shared" si="173"/>
        <v>366</v>
      </c>
      <c r="NSL21" s="146">
        <f t="shared" si="173"/>
        <v>366</v>
      </c>
      <c r="NSM21" s="146">
        <f t="shared" si="173"/>
        <v>366</v>
      </c>
      <c r="NSN21" s="146">
        <f t="shared" si="173"/>
        <v>366</v>
      </c>
      <c r="NSO21" s="146">
        <f t="shared" si="173"/>
        <v>366</v>
      </c>
      <c r="NSP21" s="146">
        <f t="shared" si="173"/>
        <v>366</v>
      </c>
      <c r="NSQ21" s="146">
        <f t="shared" si="173"/>
        <v>366</v>
      </c>
      <c r="NSR21" s="146">
        <f t="shared" si="173"/>
        <v>366</v>
      </c>
      <c r="NSS21" s="146">
        <f t="shared" si="173"/>
        <v>366</v>
      </c>
      <c r="NST21" s="146">
        <f t="shared" si="173"/>
        <v>366</v>
      </c>
      <c r="NSU21" s="146">
        <f t="shared" si="173"/>
        <v>366</v>
      </c>
      <c r="NSV21" s="146">
        <f t="shared" si="173"/>
        <v>366</v>
      </c>
      <c r="NSW21" s="146">
        <f t="shared" si="173"/>
        <v>366</v>
      </c>
      <c r="NSX21" s="146">
        <f t="shared" si="173"/>
        <v>366</v>
      </c>
      <c r="NSY21" s="146">
        <f t="shared" si="173"/>
        <v>366</v>
      </c>
      <c r="NSZ21" s="146">
        <f t="shared" si="173"/>
        <v>366</v>
      </c>
      <c r="NTA21" s="146">
        <f t="shared" si="173"/>
        <v>366</v>
      </c>
      <c r="NTB21" s="146">
        <f t="shared" si="173"/>
        <v>366</v>
      </c>
      <c r="NTC21" s="146">
        <f t="shared" si="173"/>
        <v>366</v>
      </c>
      <c r="NTD21" s="146">
        <f t="shared" si="173"/>
        <v>366</v>
      </c>
      <c r="NTE21" s="146">
        <f t="shared" si="173"/>
        <v>366</v>
      </c>
      <c r="NTF21" s="146">
        <f t="shared" si="173"/>
        <v>366</v>
      </c>
      <c r="NTG21" s="146">
        <f t="shared" si="173"/>
        <v>366</v>
      </c>
      <c r="NTH21" s="146">
        <f t="shared" si="173"/>
        <v>366</v>
      </c>
      <c r="NTI21" s="146">
        <f t="shared" si="173"/>
        <v>366</v>
      </c>
      <c r="NTJ21" s="146">
        <f t="shared" si="173"/>
        <v>366</v>
      </c>
      <c r="NTK21" s="146">
        <f t="shared" ref="NTK21:NVV21" si="174" xml:space="preserve"> DATE(YEAR(NTK20), MONTH(NTK20) + 12, DAY(1) - 1)</f>
        <v>366</v>
      </c>
      <c r="NTL21" s="146">
        <f t="shared" si="174"/>
        <v>366</v>
      </c>
      <c r="NTM21" s="146">
        <f t="shared" si="174"/>
        <v>366</v>
      </c>
      <c r="NTN21" s="146">
        <f t="shared" si="174"/>
        <v>366</v>
      </c>
      <c r="NTO21" s="146">
        <f t="shared" si="174"/>
        <v>366</v>
      </c>
      <c r="NTP21" s="146">
        <f t="shared" si="174"/>
        <v>366</v>
      </c>
      <c r="NTQ21" s="146">
        <f t="shared" si="174"/>
        <v>366</v>
      </c>
      <c r="NTR21" s="146">
        <f t="shared" si="174"/>
        <v>366</v>
      </c>
      <c r="NTS21" s="146">
        <f t="shared" si="174"/>
        <v>366</v>
      </c>
      <c r="NTT21" s="146">
        <f t="shared" si="174"/>
        <v>366</v>
      </c>
      <c r="NTU21" s="146">
        <f t="shared" si="174"/>
        <v>366</v>
      </c>
      <c r="NTV21" s="146">
        <f t="shared" si="174"/>
        <v>366</v>
      </c>
      <c r="NTW21" s="146">
        <f t="shared" si="174"/>
        <v>366</v>
      </c>
      <c r="NTX21" s="146">
        <f t="shared" si="174"/>
        <v>366</v>
      </c>
      <c r="NTY21" s="146">
        <f t="shared" si="174"/>
        <v>366</v>
      </c>
      <c r="NTZ21" s="146">
        <f t="shared" si="174"/>
        <v>366</v>
      </c>
      <c r="NUA21" s="146">
        <f t="shared" si="174"/>
        <v>366</v>
      </c>
      <c r="NUB21" s="146">
        <f t="shared" si="174"/>
        <v>366</v>
      </c>
      <c r="NUC21" s="146">
        <f t="shared" si="174"/>
        <v>366</v>
      </c>
      <c r="NUD21" s="146">
        <f t="shared" si="174"/>
        <v>366</v>
      </c>
      <c r="NUE21" s="146">
        <f t="shared" si="174"/>
        <v>366</v>
      </c>
      <c r="NUF21" s="146">
        <f t="shared" si="174"/>
        <v>366</v>
      </c>
      <c r="NUG21" s="146">
        <f t="shared" si="174"/>
        <v>366</v>
      </c>
      <c r="NUH21" s="146">
        <f t="shared" si="174"/>
        <v>366</v>
      </c>
      <c r="NUI21" s="146">
        <f t="shared" si="174"/>
        <v>366</v>
      </c>
      <c r="NUJ21" s="146">
        <f t="shared" si="174"/>
        <v>366</v>
      </c>
      <c r="NUK21" s="146">
        <f t="shared" si="174"/>
        <v>366</v>
      </c>
      <c r="NUL21" s="146">
        <f t="shared" si="174"/>
        <v>366</v>
      </c>
      <c r="NUM21" s="146">
        <f t="shared" si="174"/>
        <v>366</v>
      </c>
      <c r="NUN21" s="146">
        <f t="shared" si="174"/>
        <v>366</v>
      </c>
      <c r="NUO21" s="146">
        <f t="shared" si="174"/>
        <v>366</v>
      </c>
      <c r="NUP21" s="146">
        <f t="shared" si="174"/>
        <v>366</v>
      </c>
      <c r="NUQ21" s="146">
        <f t="shared" si="174"/>
        <v>366</v>
      </c>
      <c r="NUR21" s="146">
        <f t="shared" si="174"/>
        <v>366</v>
      </c>
      <c r="NUS21" s="146">
        <f t="shared" si="174"/>
        <v>366</v>
      </c>
      <c r="NUT21" s="146">
        <f t="shared" si="174"/>
        <v>366</v>
      </c>
      <c r="NUU21" s="146">
        <f t="shared" si="174"/>
        <v>366</v>
      </c>
      <c r="NUV21" s="146">
        <f t="shared" si="174"/>
        <v>366</v>
      </c>
      <c r="NUW21" s="146">
        <f t="shared" si="174"/>
        <v>366</v>
      </c>
      <c r="NUX21" s="146">
        <f t="shared" si="174"/>
        <v>366</v>
      </c>
      <c r="NUY21" s="146">
        <f t="shared" si="174"/>
        <v>366</v>
      </c>
      <c r="NUZ21" s="146">
        <f t="shared" si="174"/>
        <v>366</v>
      </c>
      <c r="NVA21" s="146">
        <f t="shared" si="174"/>
        <v>366</v>
      </c>
      <c r="NVB21" s="146">
        <f t="shared" si="174"/>
        <v>366</v>
      </c>
      <c r="NVC21" s="146">
        <f t="shared" si="174"/>
        <v>366</v>
      </c>
      <c r="NVD21" s="146">
        <f t="shared" si="174"/>
        <v>366</v>
      </c>
      <c r="NVE21" s="146">
        <f t="shared" si="174"/>
        <v>366</v>
      </c>
      <c r="NVF21" s="146">
        <f t="shared" si="174"/>
        <v>366</v>
      </c>
      <c r="NVG21" s="146">
        <f t="shared" si="174"/>
        <v>366</v>
      </c>
      <c r="NVH21" s="146">
        <f t="shared" si="174"/>
        <v>366</v>
      </c>
      <c r="NVI21" s="146">
        <f t="shared" si="174"/>
        <v>366</v>
      </c>
      <c r="NVJ21" s="146">
        <f t="shared" si="174"/>
        <v>366</v>
      </c>
      <c r="NVK21" s="146">
        <f t="shared" si="174"/>
        <v>366</v>
      </c>
      <c r="NVL21" s="146">
        <f t="shared" si="174"/>
        <v>366</v>
      </c>
      <c r="NVM21" s="146">
        <f t="shared" si="174"/>
        <v>366</v>
      </c>
      <c r="NVN21" s="146">
        <f t="shared" si="174"/>
        <v>366</v>
      </c>
      <c r="NVO21" s="146">
        <f t="shared" si="174"/>
        <v>366</v>
      </c>
      <c r="NVP21" s="146">
        <f t="shared" si="174"/>
        <v>366</v>
      </c>
      <c r="NVQ21" s="146">
        <f t="shared" si="174"/>
        <v>366</v>
      </c>
      <c r="NVR21" s="146">
        <f t="shared" si="174"/>
        <v>366</v>
      </c>
      <c r="NVS21" s="146">
        <f t="shared" si="174"/>
        <v>366</v>
      </c>
      <c r="NVT21" s="146">
        <f t="shared" si="174"/>
        <v>366</v>
      </c>
      <c r="NVU21" s="146">
        <f t="shared" si="174"/>
        <v>366</v>
      </c>
      <c r="NVV21" s="146">
        <f t="shared" si="174"/>
        <v>366</v>
      </c>
      <c r="NVW21" s="146">
        <f t="shared" ref="NVW21:NYH21" si="175" xml:space="preserve"> DATE(YEAR(NVW20), MONTH(NVW20) + 12, DAY(1) - 1)</f>
        <v>366</v>
      </c>
      <c r="NVX21" s="146">
        <f t="shared" si="175"/>
        <v>366</v>
      </c>
      <c r="NVY21" s="146">
        <f t="shared" si="175"/>
        <v>366</v>
      </c>
      <c r="NVZ21" s="146">
        <f t="shared" si="175"/>
        <v>366</v>
      </c>
      <c r="NWA21" s="146">
        <f t="shared" si="175"/>
        <v>366</v>
      </c>
      <c r="NWB21" s="146">
        <f t="shared" si="175"/>
        <v>366</v>
      </c>
      <c r="NWC21" s="146">
        <f t="shared" si="175"/>
        <v>366</v>
      </c>
      <c r="NWD21" s="146">
        <f t="shared" si="175"/>
        <v>366</v>
      </c>
      <c r="NWE21" s="146">
        <f t="shared" si="175"/>
        <v>366</v>
      </c>
      <c r="NWF21" s="146">
        <f t="shared" si="175"/>
        <v>366</v>
      </c>
      <c r="NWG21" s="146">
        <f t="shared" si="175"/>
        <v>366</v>
      </c>
      <c r="NWH21" s="146">
        <f t="shared" si="175"/>
        <v>366</v>
      </c>
      <c r="NWI21" s="146">
        <f t="shared" si="175"/>
        <v>366</v>
      </c>
      <c r="NWJ21" s="146">
        <f t="shared" si="175"/>
        <v>366</v>
      </c>
      <c r="NWK21" s="146">
        <f t="shared" si="175"/>
        <v>366</v>
      </c>
      <c r="NWL21" s="146">
        <f t="shared" si="175"/>
        <v>366</v>
      </c>
      <c r="NWM21" s="146">
        <f t="shared" si="175"/>
        <v>366</v>
      </c>
      <c r="NWN21" s="146">
        <f t="shared" si="175"/>
        <v>366</v>
      </c>
      <c r="NWO21" s="146">
        <f t="shared" si="175"/>
        <v>366</v>
      </c>
      <c r="NWP21" s="146">
        <f t="shared" si="175"/>
        <v>366</v>
      </c>
      <c r="NWQ21" s="146">
        <f t="shared" si="175"/>
        <v>366</v>
      </c>
      <c r="NWR21" s="146">
        <f t="shared" si="175"/>
        <v>366</v>
      </c>
      <c r="NWS21" s="146">
        <f t="shared" si="175"/>
        <v>366</v>
      </c>
      <c r="NWT21" s="146">
        <f t="shared" si="175"/>
        <v>366</v>
      </c>
      <c r="NWU21" s="146">
        <f t="shared" si="175"/>
        <v>366</v>
      </c>
      <c r="NWV21" s="146">
        <f t="shared" si="175"/>
        <v>366</v>
      </c>
      <c r="NWW21" s="146">
        <f t="shared" si="175"/>
        <v>366</v>
      </c>
      <c r="NWX21" s="146">
        <f t="shared" si="175"/>
        <v>366</v>
      </c>
      <c r="NWY21" s="146">
        <f t="shared" si="175"/>
        <v>366</v>
      </c>
      <c r="NWZ21" s="146">
        <f t="shared" si="175"/>
        <v>366</v>
      </c>
      <c r="NXA21" s="146">
        <f t="shared" si="175"/>
        <v>366</v>
      </c>
      <c r="NXB21" s="146">
        <f t="shared" si="175"/>
        <v>366</v>
      </c>
      <c r="NXC21" s="146">
        <f t="shared" si="175"/>
        <v>366</v>
      </c>
      <c r="NXD21" s="146">
        <f t="shared" si="175"/>
        <v>366</v>
      </c>
      <c r="NXE21" s="146">
        <f t="shared" si="175"/>
        <v>366</v>
      </c>
      <c r="NXF21" s="146">
        <f t="shared" si="175"/>
        <v>366</v>
      </c>
      <c r="NXG21" s="146">
        <f t="shared" si="175"/>
        <v>366</v>
      </c>
      <c r="NXH21" s="146">
        <f t="shared" si="175"/>
        <v>366</v>
      </c>
      <c r="NXI21" s="146">
        <f t="shared" si="175"/>
        <v>366</v>
      </c>
      <c r="NXJ21" s="146">
        <f t="shared" si="175"/>
        <v>366</v>
      </c>
      <c r="NXK21" s="146">
        <f t="shared" si="175"/>
        <v>366</v>
      </c>
      <c r="NXL21" s="146">
        <f t="shared" si="175"/>
        <v>366</v>
      </c>
      <c r="NXM21" s="146">
        <f t="shared" si="175"/>
        <v>366</v>
      </c>
      <c r="NXN21" s="146">
        <f t="shared" si="175"/>
        <v>366</v>
      </c>
      <c r="NXO21" s="146">
        <f t="shared" si="175"/>
        <v>366</v>
      </c>
      <c r="NXP21" s="146">
        <f t="shared" si="175"/>
        <v>366</v>
      </c>
      <c r="NXQ21" s="146">
        <f t="shared" si="175"/>
        <v>366</v>
      </c>
      <c r="NXR21" s="146">
        <f t="shared" si="175"/>
        <v>366</v>
      </c>
      <c r="NXS21" s="146">
        <f t="shared" si="175"/>
        <v>366</v>
      </c>
      <c r="NXT21" s="146">
        <f t="shared" si="175"/>
        <v>366</v>
      </c>
      <c r="NXU21" s="146">
        <f t="shared" si="175"/>
        <v>366</v>
      </c>
      <c r="NXV21" s="146">
        <f t="shared" si="175"/>
        <v>366</v>
      </c>
      <c r="NXW21" s="146">
        <f t="shared" si="175"/>
        <v>366</v>
      </c>
      <c r="NXX21" s="146">
        <f t="shared" si="175"/>
        <v>366</v>
      </c>
      <c r="NXY21" s="146">
        <f t="shared" si="175"/>
        <v>366</v>
      </c>
      <c r="NXZ21" s="146">
        <f t="shared" si="175"/>
        <v>366</v>
      </c>
      <c r="NYA21" s="146">
        <f t="shared" si="175"/>
        <v>366</v>
      </c>
      <c r="NYB21" s="146">
        <f t="shared" si="175"/>
        <v>366</v>
      </c>
      <c r="NYC21" s="146">
        <f t="shared" si="175"/>
        <v>366</v>
      </c>
      <c r="NYD21" s="146">
        <f t="shared" si="175"/>
        <v>366</v>
      </c>
      <c r="NYE21" s="146">
        <f t="shared" si="175"/>
        <v>366</v>
      </c>
      <c r="NYF21" s="146">
        <f t="shared" si="175"/>
        <v>366</v>
      </c>
      <c r="NYG21" s="146">
        <f t="shared" si="175"/>
        <v>366</v>
      </c>
      <c r="NYH21" s="146">
        <f t="shared" si="175"/>
        <v>366</v>
      </c>
      <c r="NYI21" s="146">
        <f t="shared" ref="NYI21:OAT21" si="176" xml:space="preserve"> DATE(YEAR(NYI20), MONTH(NYI20) + 12, DAY(1) - 1)</f>
        <v>366</v>
      </c>
      <c r="NYJ21" s="146">
        <f t="shared" si="176"/>
        <v>366</v>
      </c>
      <c r="NYK21" s="146">
        <f t="shared" si="176"/>
        <v>366</v>
      </c>
      <c r="NYL21" s="146">
        <f t="shared" si="176"/>
        <v>366</v>
      </c>
      <c r="NYM21" s="146">
        <f t="shared" si="176"/>
        <v>366</v>
      </c>
      <c r="NYN21" s="146">
        <f t="shared" si="176"/>
        <v>366</v>
      </c>
      <c r="NYO21" s="146">
        <f t="shared" si="176"/>
        <v>366</v>
      </c>
      <c r="NYP21" s="146">
        <f t="shared" si="176"/>
        <v>366</v>
      </c>
      <c r="NYQ21" s="146">
        <f t="shared" si="176"/>
        <v>366</v>
      </c>
      <c r="NYR21" s="146">
        <f t="shared" si="176"/>
        <v>366</v>
      </c>
      <c r="NYS21" s="146">
        <f t="shared" si="176"/>
        <v>366</v>
      </c>
      <c r="NYT21" s="146">
        <f t="shared" si="176"/>
        <v>366</v>
      </c>
      <c r="NYU21" s="146">
        <f t="shared" si="176"/>
        <v>366</v>
      </c>
      <c r="NYV21" s="146">
        <f t="shared" si="176"/>
        <v>366</v>
      </c>
      <c r="NYW21" s="146">
        <f t="shared" si="176"/>
        <v>366</v>
      </c>
      <c r="NYX21" s="146">
        <f t="shared" si="176"/>
        <v>366</v>
      </c>
      <c r="NYY21" s="146">
        <f t="shared" si="176"/>
        <v>366</v>
      </c>
      <c r="NYZ21" s="146">
        <f t="shared" si="176"/>
        <v>366</v>
      </c>
      <c r="NZA21" s="146">
        <f t="shared" si="176"/>
        <v>366</v>
      </c>
      <c r="NZB21" s="146">
        <f t="shared" si="176"/>
        <v>366</v>
      </c>
      <c r="NZC21" s="146">
        <f t="shared" si="176"/>
        <v>366</v>
      </c>
      <c r="NZD21" s="146">
        <f t="shared" si="176"/>
        <v>366</v>
      </c>
      <c r="NZE21" s="146">
        <f t="shared" si="176"/>
        <v>366</v>
      </c>
      <c r="NZF21" s="146">
        <f t="shared" si="176"/>
        <v>366</v>
      </c>
      <c r="NZG21" s="146">
        <f t="shared" si="176"/>
        <v>366</v>
      </c>
      <c r="NZH21" s="146">
        <f t="shared" si="176"/>
        <v>366</v>
      </c>
      <c r="NZI21" s="146">
        <f t="shared" si="176"/>
        <v>366</v>
      </c>
      <c r="NZJ21" s="146">
        <f t="shared" si="176"/>
        <v>366</v>
      </c>
      <c r="NZK21" s="146">
        <f t="shared" si="176"/>
        <v>366</v>
      </c>
      <c r="NZL21" s="146">
        <f t="shared" si="176"/>
        <v>366</v>
      </c>
      <c r="NZM21" s="146">
        <f t="shared" si="176"/>
        <v>366</v>
      </c>
      <c r="NZN21" s="146">
        <f t="shared" si="176"/>
        <v>366</v>
      </c>
      <c r="NZO21" s="146">
        <f t="shared" si="176"/>
        <v>366</v>
      </c>
      <c r="NZP21" s="146">
        <f t="shared" si="176"/>
        <v>366</v>
      </c>
      <c r="NZQ21" s="146">
        <f t="shared" si="176"/>
        <v>366</v>
      </c>
      <c r="NZR21" s="146">
        <f t="shared" si="176"/>
        <v>366</v>
      </c>
      <c r="NZS21" s="146">
        <f t="shared" si="176"/>
        <v>366</v>
      </c>
      <c r="NZT21" s="146">
        <f t="shared" si="176"/>
        <v>366</v>
      </c>
      <c r="NZU21" s="146">
        <f t="shared" si="176"/>
        <v>366</v>
      </c>
      <c r="NZV21" s="146">
        <f t="shared" si="176"/>
        <v>366</v>
      </c>
      <c r="NZW21" s="146">
        <f t="shared" si="176"/>
        <v>366</v>
      </c>
      <c r="NZX21" s="146">
        <f t="shared" si="176"/>
        <v>366</v>
      </c>
      <c r="NZY21" s="146">
        <f t="shared" si="176"/>
        <v>366</v>
      </c>
      <c r="NZZ21" s="146">
        <f t="shared" si="176"/>
        <v>366</v>
      </c>
      <c r="OAA21" s="146">
        <f t="shared" si="176"/>
        <v>366</v>
      </c>
      <c r="OAB21" s="146">
        <f t="shared" si="176"/>
        <v>366</v>
      </c>
      <c r="OAC21" s="146">
        <f t="shared" si="176"/>
        <v>366</v>
      </c>
      <c r="OAD21" s="146">
        <f t="shared" si="176"/>
        <v>366</v>
      </c>
      <c r="OAE21" s="146">
        <f t="shared" si="176"/>
        <v>366</v>
      </c>
      <c r="OAF21" s="146">
        <f t="shared" si="176"/>
        <v>366</v>
      </c>
      <c r="OAG21" s="146">
        <f t="shared" si="176"/>
        <v>366</v>
      </c>
      <c r="OAH21" s="146">
        <f t="shared" si="176"/>
        <v>366</v>
      </c>
      <c r="OAI21" s="146">
        <f t="shared" si="176"/>
        <v>366</v>
      </c>
      <c r="OAJ21" s="146">
        <f t="shared" si="176"/>
        <v>366</v>
      </c>
      <c r="OAK21" s="146">
        <f t="shared" si="176"/>
        <v>366</v>
      </c>
      <c r="OAL21" s="146">
        <f t="shared" si="176"/>
        <v>366</v>
      </c>
      <c r="OAM21" s="146">
        <f t="shared" si="176"/>
        <v>366</v>
      </c>
      <c r="OAN21" s="146">
        <f t="shared" si="176"/>
        <v>366</v>
      </c>
      <c r="OAO21" s="146">
        <f t="shared" si="176"/>
        <v>366</v>
      </c>
      <c r="OAP21" s="146">
        <f t="shared" si="176"/>
        <v>366</v>
      </c>
      <c r="OAQ21" s="146">
        <f t="shared" si="176"/>
        <v>366</v>
      </c>
      <c r="OAR21" s="146">
        <f t="shared" si="176"/>
        <v>366</v>
      </c>
      <c r="OAS21" s="146">
        <f t="shared" si="176"/>
        <v>366</v>
      </c>
      <c r="OAT21" s="146">
        <f t="shared" si="176"/>
        <v>366</v>
      </c>
      <c r="OAU21" s="146">
        <f t="shared" ref="OAU21:ODF21" si="177" xml:space="preserve"> DATE(YEAR(OAU20), MONTH(OAU20) + 12, DAY(1) - 1)</f>
        <v>366</v>
      </c>
      <c r="OAV21" s="146">
        <f t="shared" si="177"/>
        <v>366</v>
      </c>
      <c r="OAW21" s="146">
        <f t="shared" si="177"/>
        <v>366</v>
      </c>
      <c r="OAX21" s="146">
        <f t="shared" si="177"/>
        <v>366</v>
      </c>
      <c r="OAY21" s="146">
        <f t="shared" si="177"/>
        <v>366</v>
      </c>
      <c r="OAZ21" s="146">
        <f t="shared" si="177"/>
        <v>366</v>
      </c>
      <c r="OBA21" s="146">
        <f t="shared" si="177"/>
        <v>366</v>
      </c>
      <c r="OBB21" s="146">
        <f t="shared" si="177"/>
        <v>366</v>
      </c>
      <c r="OBC21" s="146">
        <f t="shared" si="177"/>
        <v>366</v>
      </c>
      <c r="OBD21" s="146">
        <f t="shared" si="177"/>
        <v>366</v>
      </c>
      <c r="OBE21" s="146">
        <f t="shared" si="177"/>
        <v>366</v>
      </c>
      <c r="OBF21" s="146">
        <f t="shared" si="177"/>
        <v>366</v>
      </c>
      <c r="OBG21" s="146">
        <f t="shared" si="177"/>
        <v>366</v>
      </c>
      <c r="OBH21" s="146">
        <f t="shared" si="177"/>
        <v>366</v>
      </c>
      <c r="OBI21" s="146">
        <f t="shared" si="177"/>
        <v>366</v>
      </c>
      <c r="OBJ21" s="146">
        <f t="shared" si="177"/>
        <v>366</v>
      </c>
      <c r="OBK21" s="146">
        <f t="shared" si="177"/>
        <v>366</v>
      </c>
      <c r="OBL21" s="146">
        <f t="shared" si="177"/>
        <v>366</v>
      </c>
      <c r="OBM21" s="146">
        <f t="shared" si="177"/>
        <v>366</v>
      </c>
      <c r="OBN21" s="146">
        <f t="shared" si="177"/>
        <v>366</v>
      </c>
      <c r="OBO21" s="146">
        <f t="shared" si="177"/>
        <v>366</v>
      </c>
      <c r="OBP21" s="146">
        <f t="shared" si="177"/>
        <v>366</v>
      </c>
      <c r="OBQ21" s="146">
        <f t="shared" si="177"/>
        <v>366</v>
      </c>
      <c r="OBR21" s="146">
        <f t="shared" si="177"/>
        <v>366</v>
      </c>
      <c r="OBS21" s="146">
        <f t="shared" si="177"/>
        <v>366</v>
      </c>
      <c r="OBT21" s="146">
        <f t="shared" si="177"/>
        <v>366</v>
      </c>
      <c r="OBU21" s="146">
        <f t="shared" si="177"/>
        <v>366</v>
      </c>
      <c r="OBV21" s="146">
        <f t="shared" si="177"/>
        <v>366</v>
      </c>
      <c r="OBW21" s="146">
        <f t="shared" si="177"/>
        <v>366</v>
      </c>
      <c r="OBX21" s="146">
        <f t="shared" si="177"/>
        <v>366</v>
      </c>
      <c r="OBY21" s="146">
        <f t="shared" si="177"/>
        <v>366</v>
      </c>
      <c r="OBZ21" s="146">
        <f t="shared" si="177"/>
        <v>366</v>
      </c>
      <c r="OCA21" s="146">
        <f t="shared" si="177"/>
        <v>366</v>
      </c>
      <c r="OCB21" s="146">
        <f t="shared" si="177"/>
        <v>366</v>
      </c>
      <c r="OCC21" s="146">
        <f t="shared" si="177"/>
        <v>366</v>
      </c>
      <c r="OCD21" s="146">
        <f t="shared" si="177"/>
        <v>366</v>
      </c>
      <c r="OCE21" s="146">
        <f t="shared" si="177"/>
        <v>366</v>
      </c>
      <c r="OCF21" s="146">
        <f t="shared" si="177"/>
        <v>366</v>
      </c>
      <c r="OCG21" s="146">
        <f t="shared" si="177"/>
        <v>366</v>
      </c>
      <c r="OCH21" s="146">
        <f t="shared" si="177"/>
        <v>366</v>
      </c>
      <c r="OCI21" s="146">
        <f t="shared" si="177"/>
        <v>366</v>
      </c>
      <c r="OCJ21" s="146">
        <f t="shared" si="177"/>
        <v>366</v>
      </c>
      <c r="OCK21" s="146">
        <f t="shared" si="177"/>
        <v>366</v>
      </c>
      <c r="OCL21" s="146">
        <f t="shared" si="177"/>
        <v>366</v>
      </c>
      <c r="OCM21" s="146">
        <f t="shared" si="177"/>
        <v>366</v>
      </c>
      <c r="OCN21" s="146">
        <f t="shared" si="177"/>
        <v>366</v>
      </c>
      <c r="OCO21" s="146">
        <f t="shared" si="177"/>
        <v>366</v>
      </c>
      <c r="OCP21" s="146">
        <f t="shared" si="177"/>
        <v>366</v>
      </c>
      <c r="OCQ21" s="146">
        <f t="shared" si="177"/>
        <v>366</v>
      </c>
      <c r="OCR21" s="146">
        <f t="shared" si="177"/>
        <v>366</v>
      </c>
      <c r="OCS21" s="146">
        <f t="shared" si="177"/>
        <v>366</v>
      </c>
      <c r="OCT21" s="146">
        <f t="shared" si="177"/>
        <v>366</v>
      </c>
      <c r="OCU21" s="146">
        <f t="shared" si="177"/>
        <v>366</v>
      </c>
      <c r="OCV21" s="146">
        <f t="shared" si="177"/>
        <v>366</v>
      </c>
      <c r="OCW21" s="146">
        <f t="shared" si="177"/>
        <v>366</v>
      </c>
      <c r="OCX21" s="146">
        <f t="shared" si="177"/>
        <v>366</v>
      </c>
      <c r="OCY21" s="146">
        <f t="shared" si="177"/>
        <v>366</v>
      </c>
      <c r="OCZ21" s="146">
        <f t="shared" si="177"/>
        <v>366</v>
      </c>
      <c r="ODA21" s="146">
        <f t="shared" si="177"/>
        <v>366</v>
      </c>
      <c r="ODB21" s="146">
        <f t="shared" si="177"/>
        <v>366</v>
      </c>
      <c r="ODC21" s="146">
        <f t="shared" si="177"/>
        <v>366</v>
      </c>
      <c r="ODD21" s="146">
        <f t="shared" si="177"/>
        <v>366</v>
      </c>
      <c r="ODE21" s="146">
        <f t="shared" si="177"/>
        <v>366</v>
      </c>
      <c r="ODF21" s="146">
        <f t="shared" si="177"/>
        <v>366</v>
      </c>
      <c r="ODG21" s="146">
        <f t="shared" ref="ODG21:OFR21" si="178" xml:space="preserve"> DATE(YEAR(ODG20), MONTH(ODG20) + 12, DAY(1) - 1)</f>
        <v>366</v>
      </c>
      <c r="ODH21" s="146">
        <f t="shared" si="178"/>
        <v>366</v>
      </c>
      <c r="ODI21" s="146">
        <f t="shared" si="178"/>
        <v>366</v>
      </c>
      <c r="ODJ21" s="146">
        <f t="shared" si="178"/>
        <v>366</v>
      </c>
      <c r="ODK21" s="146">
        <f t="shared" si="178"/>
        <v>366</v>
      </c>
      <c r="ODL21" s="146">
        <f t="shared" si="178"/>
        <v>366</v>
      </c>
      <c r="ODM21" s="146">
        <f t="shared" si="178"/>
        <v>366</v>
      </c>
      <c r="ODN21" s="146">
        <f t="shared" si="178"/>
        <v>366</v>
      </c>
      <c r="ODO21" s="146">
        <f t="shared" si="178"/>
        <v>366</v>
      </c>
      <c r="ODP21" s="146">
        <f t="shared" si="178"/>
        <v>366</v>
      </c>
      <c r="ODQ21" s="146">
        <f t="shared" si="178"/>
        <v>366</v>
      </c>
      <c r="ODR21" s="146">
        <f t="shared" si="178"/>
        <v>366</v>
      </c>
      <c r="ODS21" s="146">
        <f t="shared" si="178"/>
        <v>366</v>
      </c>
      <c r="ODT21" s="146">
        <f t="shared" si="178"/>
        <v>366</v>
      </c>
      <c r="ODU21" s="146">
        <f t="shared" si="178"/>
        <v>366</v>
      </c>
      <c r="ODV21" s="146">
        <f t="shared" si="178"/>
        <v>366</v>
      </c>
      <c r="ODW21" s="146">
        <f t="shared" si="178"/>
        <v>366</v>
      </c>
      <c r="ODX21" s="146">
        <f t="shared" si="178"/>
        <v>366</v>
      </c>
      <c r="ODY21" s="146">
        <f t="shared" si="178"/>
        <v>366</v>
      </c>
      <c r="ODZ21" s="146">
        <f t="shared" si="178"/>
        <v>366</v>
      </c>
      <c r="OEA21" s="146">
        <f t="shared" si="178"/>
        <v>366</v>
      </c>
      <c r="OEB21" s="146">
        <f t="shared" si="178"/>
        <v>366</v>
      </c>
      <c r="OEC21" s="146">
        <f t="shared" si="178"/>
        <v>366</v>
      </c>
      <c r="OED21" s="146">
        <f t="shared" si="178"/>
        <v>366</v>
      </c>
      <c r="OEE21" s="146">
        <f t="shared" si="178"/>
        <v>366</v>
      </c>
      <c r="OEF21" s="146">
        <f t="shared" si="178"/>
        <v>366</v>
      </c>
      <c r="OEG21" s="146">
        <f t="shared" si="178"/>
        <v>366</v>
      </c>
      <c r="OEH21" s="146">
        <f t="shared" si="178"/>
        <v>366</v>
      </c>
      <c r="OEI21" s="146">
        <f t="shared" si="178"/>
        <v>366</v>
      </c>
      <c r="OEJ21" s="146">
        <f t="shared" si="178"/>
        <v>366</v>
      </c>
      <c r="OEK21" s="146">
        <f t="shared" si="178"/>
        <v>366</v>
      </c>
      <c r="OEL21" s="146">
        <f t="shared" si="178"/>
        <v>366</v>
      </c>
      <c r="OEM21" s="146">
        <f t="shared" si="178"/>
        <v>366</v>
      </c>
      <c r="OEN21" s="146">
        <f t="shared" si="178"/>
        <v>366</v>
      </c>
      <c r="OEO21" s="146">
        <f t="shared" si="178"/>
        <v>366</v>
      </c>
      <c r="OEP21" s="146">
        <f t="shared" si="178"/>
        <v>366</v>
      </c>
      <c r="OEQ21" s="146">
        <f t="shared" si="178"/>
        <v>366</v>
      </c>
      <c r="OER21" s="146">
        <f t="shared" si="178"/>
        <v>366</v>
      </c>
      <c r="OES21" s="146">
        <f t="shared" si="178"/>
        <v>366</v>
      </c>
      <c r="OET21" s="146">
        <f t="shared" si="178"/>
        <v>366</v>
      </c>
      <c r="OEU21" s="146">
        <f t="shared" si="178"/>
        <v>366</v>
      </c>
      <c r="OEV21" s="146">
        <f t="shared" si="178"/>
        <v>366</v>
      </c>
      <c r="OEW21" s="146">
        <f t="shared" si="178"/>
        <v>366</v>
      </c>
      <c r="OEX21" s="146">
        <f t="shared" si="178"/>
        <v>366</v>
      </c>
      <c r="OEY21" s="146">
        <f t="shared" si="178"/>
        <v>366</v>
      </c>
      <c r="OEZ21" s="146">
        <f t="shared" si="178"/>
        <v>366</v>
      </c>
      <c r="OFA21" s="146">
        <f t="shared" si="178"/>
        <v>366</v>
      </c>
      <c r="OFB21" s="146">
        <f t="shared" si="178"/>
        <v>366</v>
      </c>
      <c r="OFC21" s="146">
        <f t="shared" si="178"/>
        <v>366</v>
      </c>
      <c r="OFD21" s="146">
        <f t="shared" si="178"/>
        <v>366</v>
      </c>
      <c r="OFE21" s="146">
        <f t="shared" si="178"/>
        <v>366</v>
      </c>
      <c r="OFF21" s="146">
        <f t="shared" si="178"/>
        <v>366</v>
      </c>
      <c r="OFG21" s="146">
        <f t="shared" si="178"/>
        <v>366</v>
      </c>
      <c r="OFH21" s="146">
        <f t="shared" si="178"/>
        <v>366</v>
      </c>
      <c r="OFI21" s="146">
        <f t="shared" si="178"/>
        <v>366</v>
      </c>
      <c r="OFJ21" s="146">
        <f t="shared" si="178"/>
        <v>366</v>
      </c>
      <c r="OFK21" s="146">
        <f t="shared" si="178"/>
        <v>366</v>
      </c>
      <c r="OFL21" s="146">
        <f t="shared" si="178"/>
        <v>366</v>
      </c>
      <c r="OFM21" s="146">
        <f t="shared" si="178"/>
        <v>366</v>
      </c>
      <c r="OFN21" s="146">
        <f t="shared" si="178"/>
        <v>366</v>
      </c>
      <c r="OFO21" s="146">
        <f t="shared" si="178"/>
        <v>366</v>
      </c>
      <c r="OFP21" s="146">
        <f t="shared" si="178"/>
        <v>366</v>
      </c>
      <c r="OFQ21" s="146">
        <f t="shared" si="178"/>
        <v>366</v>
      </c>
      <c r="OFR21" s="146">
        <f t="shared" si="178"/>
        <v>366</v>
      </c>
      <c r="OFS21" s="146">
        <f t="shared" ref="OFS21:OID21" si="179" xml:space="preserve"> DATE(YEAR(OFS20), MONTH(OFS20) + 12, DAY(1) - 1)</f>
        <v>366</v>
      </c>
      <c r="OFT21" s="146">
        <f t="shared" si="179"/>
        <v>366</v>
      </c>
      <c r="OFU21" s="146">
        <f t="shared" si="179"/>
        <v>366</v>
      </c>
      <c r="OFV21" s="146">
        <f t="shared" si="179"/>
        <v>366</v>
      </c>
      <c r="OFW21" s="146">
        <f t="shared" si="179"/>
        <v>366</v>
      </c>
      <c r="OFX21" s="146">
        <f t="shared" si="179"/>
        <v>366</v>
      </c>
      <c r="OFY21" s="146">
        <f t="shared" si="179"/>
        <v>366</v>
      </c>
      <c r="OFZ21" s="146">
        <f t="shared" si="179"/>
        <v>366</v>
      </c>
      <c r="OGA21" s="146">
        <f t="shared" si="179"/>
        <v>366</v>
      </c>
      <c r="OGB21" s="146">
        <f t="shared" si="179"/>
        <v>366</v>
      </c>
      <c r="OGC21" s="146">
        <f t="shared" si="179"/>
        <v>366</v>
      </c>
      <c r="OGD21" s="146">
        <f t="shared" si="179"/>
        <v>366</v>
      </c>
      <c r="OGE21" s="146">
        <f t="shared" si="179"/>
        <v>366</v>
      </c>
      <c r="OGF21" s="146">
        <f t="shared" si="179"/>
        <v>366</v>
      </c>
      <c r="OGG21" s="146">
        <f t="shared" si="179"/>
        <v>366</v>
      </c>
      <c r="OGH21" s="146">
        <f t="shared" si="179"/>
        <v>366</v>
      </c>
      <c r="OGI21" s="146">
        <f t="shared" si="179"/>
        <v>366</v>
      </c>
      <c r="OGJ21" s="146">
        <f t="shared" si="179"/>
        <v>366</v>
      </c>
      <c r="OGK21" s="146">
        <f t="shared" si="179"/>
        <v>366</v>
      </c>
      <c r="OGL21" s="146">
        <f t="shared" si="179"/>
        <v>366</v>
      </c>
      <c r="OGM21" s="146">
        <f t="shared" si="179"/>
        <v>366</v>
      </c>
      <c r="OGN21" s="146">
        <f t="shared" si="179"/>
        <v>366</v>
      </c>
      <c r="OGO21" s="146">
        <f t="shared" si="179"/>
        <v>366</v>
      </c>
      <c r="OGP21" s="146">
        <f t="shared" si="179"/>
        <v>366</v>
      </c>
      <c r="OGQ21" s="146">
        <f t="shared" si="179"/>
        <v>366</v>
      </c>
      <c r="OGR21" s="146">
        <f t="shared" si="179"/>
        <v>366</v>
      </c>
      <c r="OGS21" s="146">
        <f t="shared" si="179"/>
        <v>366</v>
      </c>
      <c r="OGT21" s="146">
        <f t="shared" si="179"/>
        <v>366</v>
      </c>
      <c r="OGU21" s="146">
        <f t="shared" si="179"/>
        <v>366</v>
      </c>
      <c r="OGV21" s="146">
        <f t="shared" si="179"/>
        <v>366</v>
      </c>
      <c r="OGW21" s="146">
        <f t="shared" si="179"/>
        <v>366</v>
      </c>
      <c r="OGX21" s="146">
        <f t="shared" si="179"/>
        <v>366</v>
      </c>
      <c r="OGY21" s="146">
        <f t="shared" si="179"/>
        <v>366</v>
      </c>
      <c r="OGZ21" s="146">
        <f t="shared" si="179"/>
        <v>366</v>
      </c>
      <c r="OHA21" s="146">
        <f t="shared" si="179"/>
        <v>366</v>
      </c>
      <c r="OHB21" s="146">
        <f t="shared" si="179"/>
        <v>366</v>
      </c>
      <c r="OHC21" s="146">
        <f t="shared" si="179"/>
        <v>366</v>
      </c>
      <c r="OHD21" s="146">
        <f t="shared" si="179"/>
        <v>366</v>
      </c>
      <c r="OHE21" s="146">
        <f t="shared" si="179"/>
        <v>366</v>
      </c>
      <c r="OHF21" s="146">
        <f t="shared" si="179"/>
        <v>366</v>
      </c>
      <c r="OHG21" s="146">
        <f t="shared" si="179"/>
        <v>366</v>
      </c>
      <c r="OHH21" s="146">
        <f t="shared" si="179"/>
        <v>366</v>
      </c>
      <c r="OHI21" s="146">
        <f t="shared" si="179"/>
        <v>366</v>
      </c>
      <c r="OHJ21" s="146">
        <f t="shared" si="179"/>
        <v>366</v>
      </c>
      <c r="OHK21" s="146">
        <f t="shared" si="179"/>
        <v>366</v>
      </c>
      <c r="OHL21" s="146">
        <f t="shared" si="179"/>
        <v>366</v>
      </c>
      <c r="OHM21" s="146">
        <f t="shared" si="179"/>
        <v>366</v>
      </c>
      <c r="OHN21" s="146">
        <f t="shared" si="179"/>
        <v>366</v>
      </c>
      <c r="OHO21" s="146">
        <f t="shared" si="179"/>
        <v>366</v>
      </c>
      <c r="OHP21" s="146">
        <f t="shared" si="179"/>
        <v>366</v>
      </c>
      <c r="OHQ21" s="146">
        <f t="shared" si="179"/>
        <v>366</v>
      </c>
      <c r="OHR21" s="146">
        <f t="shared" si="179"/>
        <v>366</v>
      </c>
      <c r="OHS21" s="146">
        <f t="shared" si="179"/>
        <v>366</v>
      </c>
      <c r="OHT21" s="146">
        <f t="shared" si="179"/>
        <v>366</v>
      </c>
      <c r="OHU21" s="146">
        <f t="shared" si="179"/>
        <v>366</v>
      </c>
      <c r="OHV21" s="146">
        <f t="shared" si="179"/>
        <v>366</v>
      </c>
      <c r="OHW21" s="146">
        <f t="shared" si="179"/>
        <v>366</v>
      </c>
      <c r="OHX21" s="146">
        <f t="shared" si="179"/>
        <v>366</v>
      </c>
      <c r="OHY21" s="146">
        <f t="shared" si="179"/>
        <v>366</v>
      </c>
      <c r="OHZ21" s="146">
        <f t="shared" si="179"/>
        <v>366</v>
      </c>
      <c r="OIA21" s="146">
        <f t="shared" si="179"/>
        <v>366</v>
      </c>
      <c r="OIB21" s="146">
        <f t="shared" si="179"/>
        <v>366</v>
      </c>
      <c r="OIC21" s="146">
        <f t="shared" si="179"/>
        <v>366</v>
      </c>
      <c r="OID21" s="146">
        <f t="shared" si="179"/>
        <v>366</v>
      </c>
      <c r="OIE21" s="146">
        <f t="shared" ref="OIE21:OKP21" si="180" xml:space="preserve"> DATE(YEAR(OIE20), MONTH(OIE20) + 12, DAY(1) - 1)</f>
        <v>366</v>
      </c>
      <c r="OIF21" s="146">
        <f t="shared" si="180"/>
        <v>366</v>
      </c>
      <c r="OIG21" s="146">
        <f t="shared" si="180"/>
        <v>366</v>
      </c>
      <c r="OIH21" s="146">
        <f t="shared" si="180"/>
        <v>366</v>
      </c>
      <c r="OII21" s="146">
        <f t="shared" si="180"/>
        <v>366</v>
      </c>
      <c r="OIJ21" s="146">
        <f t="shared" si="180"/>
        <v>366</v>
      </c>
      <c r="OIK21" s="146">
        <f t="shared" si="180"/>
        <v>366</v>
      </c>
      <c r="OIL21" s="146">
        <f t="shared" si="180"/>
        <v>366</v>
      </c>
      <c r="OIM21" s="146">
        <f t="shared" si="180"/>
        <v>366</v>
      </c>
      <c r="OIN21" s="146">
        <f t="shared" si="180"/>
        <v>366</v>
      </c>
      <c r="OIO21" s="146">
        <f t="shared" si="180"/>
        <v>366</v>
      </c>
      <c r="OIP21" s="146">
        <f t="shared" si="180"/>
        <v>366</v>
      </c>
      <c r="OIQ21" s="146">
        <f t="shared" si="180"/>
        <v>366</v>
      </c>
      <c r="OIR21" s="146">
        <f t="shared" si="180"/>
        <v>366</v>
      </c>
      <c r="OIS21" s="146">
        <f t="shared" si="180"/>
        <v>366</v>
      </c>
      <c r="OIT21" s="146">
        <f t="shared" si="180"/>
        <v>366</v>
      </c>
      <c r="OIU21" s="146">
        <f t="shared" si="180"/>
        <v>366</v>
      </c>
      <c r="OIV21" s="146">
        <f t="shared" si="180"/>
        <v>366</v>
      </c>
      <c r="OIW21" s="146">
        <f t="shared" si="180"/>
        <v>366</v>
      </c>
      <c r="OIX21" s="146">
        <f t="shared" si="180"/>
        <v>366</v>
      </c>
      <c r="OIY21" s="146">
        <f t="shared" si="180"/>
        <v>366</v>
      </c>
      <c r="OIZ21" s="146">
        <f t="shared" si="180"/>
        <v>366</v>
      </c>
      <c r="OJA21" s="146">
        <f t="shared" si="180"/>
        <v>366</v>
      </c>
      <c r="OJB21" s="146">
        <f t="shared" si="180"/>
        <v>366</v>
      </c>
      <c r="OJC21" s="146">
        <f t="shared" si="180"/>
        <v>366</v>
      </c>
      <c r="OJD21" s="146">
        <f t="shared" si="180"/>
        <v>366</v>
      </c>
      <c r="OJE21" s="146">
        <f t="shared" si="180"/>
        <v>366</v>
      </c>
      <c r="OJF21" s="146">
        <f t="shared" si="180"/>
        <v>366</v>
      </c>
      <c r="OJG21" s="146">
        <f t="shared" si="180"/>
        <v>366</v>
      </c>
      <c r="OJH21" s="146">
        <f t="shared" si="180"/>
        <v>366</v>
      </c>
      <c r="OJI21" s="146">
        <f t="shared" si="180"/>
        <v>366</v>
      </c>
      <c r="OJJ21" s="146">
        <f t="shared" si="180"/>
        <v>366</v>
      </c>
      <c r="OJK21" s="146">
        <f t="shared" si="180"/>
        <v>366</v>
      </c>
      <c r="OJL21" s="146">
        <f t="shared" si="180"/>
        <v>366</v>
      </c>
      <c r="OJM21" s="146">
        <f t="shared" si="180"/>
        <v>366</v>
      </c>
      <c r="OJN21" s="146">
        <f t="shared" si="180"/>
        <v>366</v>
      </c>
      <c r="OJO21" s="146">
        <f t="shared" si="180"/>
        <v>366</v>
      </c>
      <c r="OJP21" s="146">
        <f t="shared" si="180"/>
        <v>366</v>
      </c>
      <c r="OJQ21" s="146">
        <f t="shared" si="180"/>
        <v>366</v>
      </c>
      <c r="OJR21" s="146">
        <f t="shared" si="180"/>
        <v>366</v>
      </c>
      <c r="OJS21" s="146">
        <f t="shared" si="180"/>
        <v>366</v>
      </c>
      <c r="OJT21" s="146">
        <f t="shared" si="180"/>
        <v>366</v>
      </c>
      <c r="OJU21" s="146">
        <f t="shared" si="180"/>
        <v>366</v>
      </c>
      <c r="OJV21" s="146">
        <f t="shared" si="180"/>
        <v>366</v>
      </c>
      <c r="OJW21" s="146">
        <f t="shared" si="180"/>
        <v>366</v>
      </c>
      <c r="OJX21" s="146">
        <f t="shared" si="180"/>
        <v>366</v>
      </c>
      <c r="OJY21" s="146">
        <f t="shared" si="180"/>
        <v>366</v>
      </c>
      <c r="OJZ21" s="146">
        <f t="shared" si="180"/>
        <v>366</v>
      </c>
      <c r="OKA21" s="146">
        <f t="shared" si="180"/>
        <v>366</v>
      </c>
      <c r="OKB21" s="146">
        <f t="shared" si="180"/>
        <v>366</v>
      </c>
      <c r="OKC21" s="146">
        <f t="shared" si="180"/>
        <v>366</v>
      </c>
      <c r="OKD21" s="146">
        <f t="shared" si="180"/>
        <v>366</v>
      </c>
      <c r="OKE21" s="146">
        <f t="shared" si="180"/>
        <v>366</v>
      </c>
      <c r="OKF21" s="146">
        <f t="shared" si="180"/>
        <v>366</v>
      </c>
      <c r="OKG21" s="146">
        <f t="shared" si="180"/>
        <v>366</v>
      </c>
      <c r="OKH21" s="146">
        <f t="shared" si="180"/>
        <v>366</v>
      </c>
      <c r="OKI21" s="146">
        <f t="shared" si="180"/>
        <v>366</v>
      </c>
      <c r="OKJ21" s="146">
        <f t="shared" si="180"/>
        <v>366</v>
      </c>
      <c r="OKK21" s="146">
        <f t="shared" si="180"/>
        <v>366</v>
      </c>
      <c r="OKL21" s="146">
        <f t="shared" si="180"/>
        <v>366</v>
      </c>
      <c r="OKM21" s="146">
        <f t="shared" si="180"/>
        <v>366</v>
      </c>
      <c r="OKN21" s="146">
        <f t="shared" si="180"/>
        <v>366</v>
      </c>
      <c r="OKO21" s="146">
        <f t="shared" si="180"/>
        <v>366</v>
      </c>
      <c r="OKP21" s="146">
        <f t="shared" si="180"/>
        <v>366</v>
      </c>
      <c r="OKQ21" s="146">
        <f t="shared" ref="OKQ21:ONB21" si="181" xml:space="preserve"> DATE(YEAR(OKQ20), MONTH(OKQ20) + 12, DAY(1) - 1)</f>
        <v>366</v>
      </c>
      <c r="OKR21" s="146">
        <f t="shared" si="181"/>
        <v>366</v>
      </c>
      <c r="OKS21" s="146">
        <f t="shared" si="181"/>
        <v>366</v>
      </c>
      <c r="OKT21" s="146">
        <f t="shared" si="181"/>
        <v>366</v>
      </c>
      <c r="OKU21" s="146">
        <f t="shared" si="181"/>
        <v>366</v>
      </c>
      <c r="OKV21" s="146">
        <f t="shared" si="181"/>
        <v>366</v>
      </c>
      <c r="OKW21" s="146">
        <f t="shared" si="181"/>
        <v>366</v>
      </c>
      <c r="OKX21" s="146">
        <f t="shared" si="181"/>
        <v>366</v>
      </c>
      <c r="OKY21" s="146">
        <f t="shared" si="181"/>
        <v>366</v>
      </c>
      <c r="OKZ21" s="146">
        <f t="shared" si="181"/>
        <v>366</v>
      </c>
      <c r="OLA21" s="146">
        <f t="shared" si="181"/>
        <v>366</v>
      </c>
      <c r="OLB21" s="146">
        <f t="shared" si="181"/>
        <v>366</v>
      </c>
      <c r="OLC21" s="146">
        <f t="shared" si="181"/>
        <v>366</v>
      </c>
      <c r="OLD21" s="146">
        <f t="shared" si="181"/>
        <v>366</v>
      </c>
      <c r="OLE21" s="146">
        <f t="shared" si="181"/>
        <v>366</v>
      </c>
      <c r="OLF21" s="146">
        <f t="shared" si="181"/>
        <v>366</v>
      </c>
      <c r="OLG21" s="146">
        <f t="shared" si="181"/>
        <v>366</v>
      </c>
      <c r="OLH21" s="146">
        <f t="shared" si="181"/>
        <v>366</v>
      </c>
      <c r="OLI21" s="146">
        <f t="shared" si="181"/>
        <v>366</v>
      </c>
      <c r="OLJ21" s="146">
        <f t="shared" si="181"/>
        <v>366</v>
      </c>
      <c r="OLK21" s="146">
        <f t="shared" si="181"/>
        <v>366</v>
      </c>
      <c r="OLL21" s="146">
        <f t="shared" si="181"/>
        <v>366</v>
      </c>
      <c r="OLM21" s="146">
        <f t="shared" si="181"/>
        <v>366</v>
      </c>
      <c r="OLN21" s="146">
        <f t="shared" si="181"/>
        <v>366</v>
      </c>
      <c r="OLO21" s="146">
        <f t="shared" si="181"/>
        <v>366</v>
      </c>
      <c r="OLP21" s="146">
        <f t="shared" si="181"/>
        <v>366</v>
      </c>
      <c r="OLQ21" s="146">
        <f t="shared" si="181"/>
        <v>366</v>
      </c>
      <c r="OLR21" s="146">
        <f t="shared" si="181"/>
        <v>366</v>
      </c>
      <c r="OLS21" s="146">
        <f t="shared" si="181"/>
        <v>366</v>
      </c>
      <c r="OLT21" s="146">
        <f t="shared" si="181"/>
        <v>366</v>
      </c>
      <c r="OLU21" s="146">
        <f t="shared" si="181"/>
        <v>366</v>
      </c>
      <c r="OLV21" s="146">
        <f t="shared" si="181"/>
        <v>366</v>
      </c>
      <c r="OLW21" s="146">
        <f t="shared" si="181"/>
        <v>366</v>
      </c>
      <c r="OLX21" s="146">
        <f t="shared" si="181"/>
        <v>366</v>
      </c>
      <c r="OLY21" s="146">
        <f t="shared" si="181"/>
        <v>366</v>
      </c>
      <c r="OLZ21" s="146">
        <f t="shared" si="181"/>
        <v>366</v>
      </c>
      <c r="OMA21" s="146">
        <f t="shared" si="181"/>
        <v>366</v>
      </c>
      <c r="OMB21" s="146">
        <f t="shared" si="181"/>
        <v>366</v>
      </c>
      <c r="OMC21" s="146">
        <f t="shared" si="181"/>
        <v>366</v>
      </c>
      <c r="OMD21" s="146">
        <f t="shared" si="181"/>
        <v>366</v>
      </c>
      <c r="OME21" s="146">
        <f t="shared" si="181"/>
        <v>366</v>
      </c>
      <c r="OMF21" s="146">
        <f t="shared" si="181"/>
        <v>366</v>
      </c>
      <c r="OMG21" s="146">
        <f t="shared" si="181"/>
        <v>366</v>
      </c>
      <c r="OMH21" s="146">
        <f t="shared" si="181"/>
        <v>366</v>
      </c>
      <c r="OMI21" s="146">
        <f t="shared" si="181"/>
        <v>366</v>
      </c>
      <c r="OMJ21" s="146">
        <f t="shared" si="181"/>
        <v>366</v>
      </c>
      <c r="OMK21" s="146">
        <f t="shared" si="181"/>
        <v>366</v>
      </c>
      <c r="OML21" s="146">
        <f t="shared" si="181"/>
        <v>366</v>
      </c>
      <c r="OMM21" s="146">
        <f t="shared" si="181"/>
        <v>366</v>
      </c>
      <c r="OMN21" s="146">
        <f t="shared" si="181"/>
        <v>366</v>
      </c>
      <c r="OMO21" s="146">
        <f t="shared" si="181"/>
        <v>366</v>
      </c>
      <c r="OMP21" s="146">
        <f t="shared" si="181"/>
        <v>366</v>
      </c>
      <c r="OMQ21" s="146">
        <f t="shared" si="181"/>
        <v>366</v>
      </c>
      <c r="OMR21" s="146">
        <f t="shared" si="181"/>
        <v>366</v>
      </c>
      <c r="OMS21" s="146">
        <f t="shared" si="181"/>
        <v>366</v>
      </c>
      <c r="OMT21" s="146">
        <f t="shared" si="181"/>
        <v>366</v>
      </c>
      <c r="OMU21" s="146">
        <f t="shared" si="181"/>
        <v>366</v>
      </c>
      <c r="OMV21" s="146">
        <f t="shared" si="181"/>
        <v>366</v>
      </c>
      <c r="OMW21" s="146">
        <f t="shared" si="181"/>
        <v>366</v>
      </c>
      <c r="OMX21" s="146">
        <f t="shared" si="181"/>
        <v>366</v>
      </c>
      <c r="OMY21" s="146">
        <f t="shared" si="181"/>
        <v>366</v>
      </c>
      <c r="OMZ21" s="146">
        <f t="shared" si="181"/>
        <v>366</v>
      </c>
      <c r="ONA21" s="146">
        <f t="shared" si="181"/>
        <v>366</v>
      </c>
      <c r="ONB21" s="146">
        <f t="shared" si="181"/>
        <v>366</v>
      </c>
      <c r="ONC21" s="146">
        <f t="shared" ref="ONC21:OPN21" si="182" xml:space="preserve"> DATE(YEAR(ONC20), MONTH(ONC20) + 12, DAY(1) - 1)</f>
        <v>366</v>
      </c>
      <c r="OND21" s="146">
        <f t="shared" si="182"/>
        <v>366</v>
      </c>
      <c r="ONE21" s="146">
        <f t="shared" si="182"/>
        <v>366</v>
      </c>
      <c r="ONF21" s="146">
        <f t="shared" si="182"/>
        <v>366</v>
      </c>
      <c r="ONG21" s="146">
        <f t="shared" si="182"/>
        <v>366</v>
      </c>
      <c r="ONH21" s="146">
        <f t="shared" si="182"/>
        <v>366</v>
      </c>
      <c r="ONI21" s="146">
        <f t="shared" si="182"/>
        <v>366</v>
      </c>
      <c r="ONJ21" s="146">
        <f t="shared" si="182"/>
        <v>366</v>
      </c>
      <c r="ONK21" s="146">
        <f t="shared" si="182"/>
        <v>366</v>
      </c>
      <c r="ONL21" s="146">
        <f t="shared" si="182"/>
        <v>366</v>
      </c>
      <c r="ONM21" s="146">
        <f t="shared" si="182"/>
        <v>366</v>
      </c>
      <c r="ONN21" s="146">
        <f t="shared" si="182"/>
        <v>366</v>
      </c>
      <c r="ONO21" s="146">
        <f t="shared" si="182"/>
        <v>366</v>
      </c>
      <c r="ONP21" s="146">
        <f t="shared" si="182"/>
        <v>366</v>
      </c>
      <c r="ONQ21" s="146">
        <f t="shared" si="182"/>
        <v>366</v>
      </c>
      <c r="ONR21" s="146">
        <f t="shared" si="182"/>
        <v>366</v>
      </c>
      <c r="ONS21" s="146">
        <f t="shared" si="182"/>
        <v>366</v>
      </c>
      <c r="ONT21" s="146">
        <f t="shared" si="182"/>
        <v>366</v>
      </c>
      <c r="ONU21" s="146">
        <f t="shared" si="182"/>
        <v>366</v>
      </c>
      <c r="ONV21" s="146">
        <f t="shared" si="182"/>
        <v>366</v>
      </c>
      <c r="ONW21" s="146">
        <f t="shared" si="182"/>
        <v>366</v>
      </c>
      <c r="ONX21" s="146">
        <f t="shared" si="182"/>
        <v>366</v>
      </c>
      <c r="ONY21" s="146">
        <f t="shared" si="182"/>
        <v>366</v>
      </c>
      <c r="ONZ21" s="146">
        <f t="shared" si="182"/>
        <v>366</v>
      </c>
      <c r="OOA21" s="146">
        <f t="shared" si="182"/>
        <v>366</v>
      </c>
      <c r="OOB21" s="146">
        <f t="shared" si="182"/>
        <v>366</v>
      </c>
      <c r="OOC21" s="146">
        <f t="shared" si="182"/>
        <v>366</v>
      </c>
      <c r="OOD21" s="146">
        <f t="shared" si="182"/>
        <v>366</v>
      </c>
      <c r="OOE21" s="146">
        <f t="shared" si="182"/>
        <v>366</v>
      </c>
      <c r="OOF21" s="146">
        <f t="shared" si="182"/>
        <v>366</v>
      </c>
      <c r="OOG21" s="146">
        <f t="shared" si="182"/>
        <v>366</v>
      </c>
      <c r="OOH21" s="146">
        <f t="shared" si="182"/>
        <v>366</v>
      </c>
      <c r="OOI21" s="146">
        <f t="shared" si="182"/>
        <v>366</v>
      </c>
      <c r="OOJ21" s="146">
        <f t="shared" si="182"/>
        <v>366</v>
      </c>
      <c r="OOK21" s="146">
        <f t="shared" si="182"/>
        <v>366</v>
      </c>
      <c r="OOL21" s="146">
        <f t="shared" si="182"/>
        <v>366</v>
      </c>
      <c r="OOM21" s="146">
        <f t="shared" si="182"/>
        <v>366</v>
      </c>
      <c r="OON21" s="146">
        <f t="shared" si="182"/>
        <v>366</v>
      </c>
      <c r="OOO21" s="146">
        <f t="shared" si="182"/>
        <v>366</v>
      </c>
      <c r="OOP21" s="146">
        <f t="shared" si="182"/>
        <v>366</v>
      </c>
      <c r="OOQ21" s="146">
        <f t="shared" si="182"/>
        <v>366</v>
      </c>
      <c r="OOR21" s="146">
        <f t="shared" si="182"/>
        <v>366</v>
      </c>
      <c r="OOS21" s="146">
        <f t="shared" si="182"/>
        <v>366</v>
      </c>
      <c r="OOT21" s="146">
        <f t="shared" si="182"/>
        <v>366</v>
      </c>
      <c r="OOU21" s="146">
        <f t="shared" si="182"/>
        <v>366</v>
      </c>
      <c r="OOV21" s="146">
        <f t="shared" si="182"/>
        <v>366</v>
      </c>
      <c r="OOW21" s="146">
        <f t="shared" si="182"/>
        <v>366</v>
      </c>
      <c r="OOX21" s="146">
        <f t="shared" si="182"/>
        <v>366</v>
      </c>
      <c r="OOY21" s="146">
        <f t="shared" si="182"/>
        <v>366</v>
      </c>
      <c r="OOZ21" s="146">
        <f t="shared" si="182"/>
        <v>366</v>
      </c>
      <c r="OPA21" s="146">
        <f t="shared" si="182"/>
        <v>366</v>
      </c>
      <c r="OPB21" s="146">
        <f t="shared" si="182"/>
        <v>366</v>
      </c>
      <c r="OPC21" s="146">
        <f t="shared" si="182"/>
        <v>366</v>
      </c>
      <c r="OPD21" s="146">
        <f t="shared" si="182"/>
        <v>366</v>
      </c>
      <c r="OPE21" s="146">
        <f t="shared" si="182"/>
        <v>366</v>
      </c>
      <c r="OPF21" s="146">
        <f t="shared" si="182"/>
        <v>366</v>
      </c>
      <c r="OPG21" s="146">
        <f t="shared" si="182"/>
        <v>366</v>
      </c>
      <c r="OPH21" s="146">
        <f t="shared" si="182"/>
        <v>366</v>
      </c>
      <c r="OPI21" s="146">
        <f t="shared" si="182"/>
        <v>366</v>
      </c>
      <c r="OPJ21" s="146">
        <f t="shared" si="182"/>
        <v>366</v>
      </c>
      <c r="OPK21" s="146">
        <f t="shared" si="182"/>
        <v>366</v>
      </c>
      <c r="OPL21" s="146">
        <f t="shared" si="182"/>
        <v>366</v>
      </c>
      <c r="OPM21" s="146">
        <f t="shared" si="182"/>
        <v>366</v>
      </c>
      <c r="OPN21" s="146">
        <f t="shared" si="182"/>
        <v>366</v>
      </c>
      <c r="OPO21" s="146">
        <f t="shared" ref="OPO21:ORZ21" si="183" xml:space="preserve"> DATE(YEAR(OPO20), MONTH(OPO20) + 12, DAY(1) - 1)</f>
        <v>366</v>
      </c>
      <c r="OPP21" s="146">
        <f t="shared" si="183"/>
        <v>366</v>
      </c>
      <c r="OPQ21" s="146">
        <f t="shared" si="183"/>
        <v>366</v>
      </c>
      <c r="OPR21" s="146">
        <f t="shared" si="183"/>
        <v>366</v>
      </c>
      <c r="OPS21" s="146">
        <f t="shared" si="183"/>
        <v>366</v>
      </c>
      <c r="OPT21" s="146">
        <f t="shared" si="183"/>
        <v>366</v>
      </c>
      <c r="OPU21" s="146">
        <f t="shared" si="183"/>
        <v>366</v>
      </c>
      <c r="OPV21" s="146">
        <f t="shared" si="183"/>
        <v>366</v>
      </c>
      <c r="OPW21" s="146">
        <f t="shared" si="183"/>
        <v>366</v>
      </c>
      <c r="OPX21" s="146">
        <f t="shared" si="183"/>
        <v>366</v>
      </c>
      <c r="OPY21" s="146">
        <f t="shared" si="183"/>
        <v>366</v>
      </c>
      <c r="OPZ21" s="146">
        <f t="shared" si="183"/>
        <v>366</v>
      </c>
      <c r="OQA21" s="146">
        <f t="shared" si="183"/>
        <v>366</v>
      </c>
      <c r="OQB21" s="146">
        <f t="shared" si="183"/>
        <v>366</v>
      </c>
      <c r="OQC21" s="146">
        <f t="shared" si="183"/>
        <v>366</v>
      </c>
      <c r="OQD21" s="146">
        <f t="shared" si="183"/>
        <v>366</v>
      </c>
      <c r="OQE21" s="146">
        <f t="shared" si="183"/>
        <v>366</v>
      </c>
      <c r="OQF21" s="146">
        <f t="shared" si="183"/>
        <v>366</v>
      </c>
      <c r="OQG21" s="146">
        <f t="shared" si="183"/>
        <v>366</v>
      </c>
      <c r="OQH21" s="146">
        <f t="shared" si="183"/>
        <v>366</v>
      </c>
      <c r="OQI21" s="146">
        <f t="shared" si="183"/>
        <v>366</v>
      </c>
      <c r="OQJ21" s="146">
        <f t="shared" si="183"/>
        <v>366</v>
      </c>
      <c r="OQK21" s="146">
        <f t="shared" si="183"/>
        <v>366</v>
      </c>
      <c r="OQL21" s="146">
        <f t="shared" si="183"/>
        <v>366</v>
      </c>
      <c r="OQM21" s="146">
        <f t="shared" si="183"/>
        <v>366</v>
      </c>
      <c r="OQN21" s="146">
        <f t="shared" si="183"/>
        <v>366</v>
      </c>
      <c r="OQO21" s="146">
        <f t="shared" si="183"/>
        <v>366</v>
      </c>
      <c r="OQP21" s="146">
        <f t="shared" si="183"/>
        <v>366</v>
      </c>
      <c r="OQQ21" s="146">
        <f t="shared" si="183"/>
        <v>366</v>
      </c>
      <c r="OQR21" s="146">
        <f t="shared" si="183"/>
        <v>366</v>
      </c>
      <c r="OQS21" s="146">
        <f t="shared" si="183"/>
        <v>366</v>
      </c>
      <c r="OQT21" s="146">
        <f t="shared" si="183"/>
        <v>366</v>
      </c>
      <c r="OQU21" s="146">
        <f t="shared" si="183"/>
        <v>366</v>
      </c>
      <c r="OQV21" s="146">
        <f t="shared" si="183"/>
        <v>366</v>
      </c>
      <c r="OQW21" s="146">
        <f t="shared" si="183"/>
        <v>366</v>
      </c>
      <c r="OQX21" s="146">
        <f t="shared" si="183"/>
        <v>366</v>
      </c>
      <c r="OQY21" s="146">
        <f t="shared" si="183"/>
        <v>366</v>
      </c>
      <c r="OQZ21" s="146">
        <f t="shared" si="183"/>
        <v>366</v>
      </c>
      <c r="ORA21" s="146">
        <f t="shared" si="183"/>
        <v>366</v>
      </c>
      <c r="ORB21" s="146">
        <f t="shared" si="183"/>
        <v>366</v>
      </c>
      <c r="ORC21" s="146">
        <f t="shared" si="183"/>
        <v>366</v>
      </c>
      <c r="ORD21" s="146">
        <f t="shared" si="183"/>
        <v>366</v>
      </c>
      <c r="ORE21" s="146">
        <f t="shared" si="183"/>
        <v>366</v>
      </c>
      <c r="ORF21" s="146">
        <f t="shared" si="183"/>
        <v>366</v>
      </c>
      <c r="ORG21" s="146">
        <f t="shared" si="183"/>
        <v>366</v>
      </c>
      <c r="ORH21" s="146">
        <f t="shared" si="183"/>
        <v>366</v>
      </c>
      <c r="ORI21" s="146">
        <f t="shared" si="183"/>
        <v>366</v>
      </c>
      <c r="ORJ21" s="146">
        <f t="shared" si="183"/>
        <v>366</v>
      </c>
      <c r="ORK21" s="146">
        <f t="shared" si="183"/>
        <v>366</v>
      </c>
      <c r="ORL21" s="146">
        <f t="shared" si="183"/>
        <v>366</v>
      </c>
      <c r="ORM21" s="146">
        <f t="shared" si="183"/>
        <v>366</v>
      </c>
      <c r="ORN21" s="146">
        <f t="shared" si="183"/>
        <v>366</v>
      </c>
      <c r="ORO21" s="146">
        <f t="shared" si="183"/>
        <v>366</v>
      </c>
      <c r="ORP21" s="146">
        <f t="shared" si="183"/>
        <v>366</v>
      </c>
      <c r="ORQ21" s="146">
        <f t="shared" si="183"/>
        <v>366</v>
      </c>
      <c r="ORR21" s="146">
        <f t="shared" si="183"/>
        <v>366</v>
      </c>
      <c r="ORS21" s="146">
        <f t="shared" si="183"/>
        <v>366</v>
      </c>
      <c r="ORT21" s="146">
        <f t="shared" si="183"/>
        <v>366</v>
      </c>
      <c r="ORU21" s="146">
        <f t="shared" si="183"/>
        <v>366</v>
      </c>
      <c r="ORV21" s="146">
        <f t="shared" si="183"/>
        <v>366</v>
      </c>
      <c r="ORW21" s="146">
        <f t="shared" si="183"/>
        <v>366</v>
      </c>
      <c r="ORX21" s="146">
        <f t="shared" si="183"/>
        <v>366</v>
      </c>
      <c r="ORY21" s="146">
        <f t="shared" si="183"/>
        <v>366</v>
      </c>
      <c r="ORZ21" s="146">
        <f t="shared" si="183"/>
        <v>366</v>
      </c>
      <c r="OSA21" s="146">
        <f t="shared" ref="OSA21:OUL21" si="184" xml:space="preserve"> DATE(YEAR(OSA20), MONTH(OSA20) + 12, DAY(1) - 1)</f>
        <v>366</v>
      </c>
      <c r="OSB21" s="146">
        <f t="shared" si="184"/>
        <v>366</v>
      </c>
      <c r="OSC21" s="146">
        <f t="shared" si="184"/>
        <v>366</v>
      </c>
      <c r="OSD21" s="146">
        <f t="shared" si="184"/>
        <v>366</v>
      </c>
      <c r="OSE21" s="146">
        <f t="shared" si="184"/>
        <v>366</v>
      </c>
      <c r="OSF21" s="146">
        <f t="shared" si="184"/>
        <v>366</v>
      </c>
      <c r="OSG21" s="146">
        <f t="shared" si="184"/>
        <v>366</v>
      </c>
      <c r="OSH21" s="146">
        <f t="shared" si="184"/>
        <v>366</v>
      </c>
      <c r="OSI21" s="146">
        <f t="shared" si="184"/>
        <v>366</v>
      </c>
      <c r="OSJ21" s="146">
        <f t="shared" si="184"/>
        <v>366</v>
      </c>
      <c r="OSK21" s="146">
        <f t="shared" si="184"/>
        <v>366</v>
      </c>
      <c r="OSL21" s="146">
        <f t="shared" si="184"/>
        <v>366</v>
      </c>
      <c r="OSM21" s="146">
        <f t="shared" si="184"/>
        <v>366</v>
      </c>
      <c r="OSN21" s="146">
        <f t="shared" si="184"/>
        <v>366</v>
      </c>
      <c r="OSO21" s="146">
        <f t="shared" si="184"/>
        <v>366</v>
      </c>
      <c r="OSP21" s="146">
        <f t="shared" si="184"/>
        <v>366</v>
      </c>
      <c r="OSQ21" s="146">
        <f t="shared" si="184"/>
        <v>366</v>
      </c>
      <c r="OSR21" s="146">
        <f t="shared" si="184"/>
        <v>366</v>
      </c>
      <c r="OSS21" s="146">
        <f t="shared" si="184"/>
        <v>366</v>
      </c>
      <c r="OST21" s="146">
        <f t="shared" si="184"/>
        <v>366</v>
      </c>
      <c r="OSU21" s="146">
        <f t="shared" si="184"/>
        <v>366</v>
      </c>
      <c r="OSV21" s="146">
        <f t="shared" si="184"/>
        <v>366</v>
      </c>
      <c r="OSW21" s="146">
        <f t="shared" si="184"/>
        <v>366</v>
      </c>
      <c r="OSX21" s="146">
        <f t="shared" si="184"/>
        <v>366</v>
      </c>
      <c r="OSY21" s="146">
        <f t="shared" si="184"/>
        <v>366</v>
      </c>
      <c r="OSZ21" s="146">
        <f t="shared" si="184"/>
        <v>366</v>
      </c>
      <c r="OTA21" s="146">
        <f t="shared" si="184"/>
        <v>366</v>
      </c>
      <c r="OTB21" s="146">
        <f t="shared" si="184"/>
        <v>366</v>
      </c>
      <c r="OTC21" s="146">
        <f t="shared" si="184"/>
        <v>366</v>
      </c>
      <c r="OTD21" s="146">
        <f t="shared" si="184"/>
        <v>366</v>
      </c>
      <c r="OTE21" s="146">
        <f t="shared" si="184"/>
        <v>366</v>
      </c>
      <c r="OTF21" s="146">
        <f t="shared" si="184"/>
        <v>366</v>
      </c>
      <c r="OTG21" s="146">
        <f t="shared" si="184"/>
        <v>366</v>
      </c>
      <c r="OTH21" s="146">
        <f t="shared" si="184"/>
        <v>366</v>
      </c>
      <c r="OTI21" s="146">
        <f t="shared" si="184"/>
        <v>366</v>
      </c>
      <c r="OTJ21" s="146">
        <f t="shared" si="184"/>
        <v>366</v>
      </c>
      <c r="OTK21" s="146">
        <f t="shared" si="184"/>
        <v>366</v>
      </c>
      <c r="OTL21" s="146">
        <f t="shared" si="184"/>
        <v>366</v>
      </c>
      <c r="OTM21" s="146">
        <f t="shared" si="184"/>
        <v>366</v>
      </c>
      <c r="OTN21" s="146">
        <f t="shared" si="184"/>
        <v>366</v>
      </c>
      <c r="OTO21" s="146">
        <f t="shared" si="184"/>
        <v>366</v>
      </c>
      <c r="OTP21" s="146">
        <f t="shared" si="184"/>
        <v>366</v>
      </c>
      <c r="OTQ21" s="146">
        <f t="shared" si="184"/>
        <v>366</v>
      </c>
      <c r="OTR21" s="146">
        <f t="shared" si="184"/>
        <v>366</v>
      </c>
      <c r="OTS21" s="146">
        <f t="shared" si="184"/>
        <v>366</v>
      </c>
      <c r="OTT21" s="146">
        <f t="shared" si="184"/>
        <v>366</v>
      </c>
      <c r="OTU21" s="146">
        <f t="shared" si="184"/>
        <v>366</v>
      </c>
      <c r="OTV21" s="146">
        <f t="shared" si="184"/>
        <v>366</v>
      </c>
      <c r="OTW21" s="146">
        <f t="shared" si="184"/>
        <v>366</v>
      </c>
      <c r="OTX21" s="146">
        <f t="shared" si="184"/>
        <v>366</v>
      </c>
      <c r="OTY21" s="146">
        <f t="shared" si="184"/>
        <v>366</v>
      </c>
      <c r="OTZ21" s="146">
        <f t="shared" si="184"/>
        <v>366</v>
      </c>
      <c r="OUA21" s="146">
        <f t="shared" si="184"/>
        <v>366</v>
      </c>
      <c r="OUB21" s="146">
        <f t="shared" si="184"/>
        <v>366</v>
      </c>
      <c r="OUC21" s="146">
        <f t="shared" si="184"/>
        <v>366</v>
      </c>
      <c r="OUD21" s="146">
        <f t="shared" si="184"/>
        <v>366</v>
      </c>
      <c r="OUE21" s="146">
        <f t="shared" si="184"/>
        <v>366</v>
      </c>
      <c r="OUF21" s="146">
        <f t="shared" si="184"/>
        <v>366</v>
      </c>
      <c r="OUG21" s="146">
        <f t="shared" si="184"/>
        <v>366</v>
      </c>
      <c r="OUH21" s="146">
        <f t="shared" si="184"/>
        <v>366</v>
      </c>
      <c r="OUI21" s="146">
        <f t="shared" si="184"/>
        <v>366</v>
      </c>
      <c r="OUJ21" s="146">
        <f t="shared" si="184"/>
        <v>366</v>
      </c>
      <c r="OUK21" s="146">
        <f t="shared" si="184"/>
        <v>366</v>
      </c>
      <c r="OUL21" s="146">
        <f t="shared" si="184"/>
        <v>366</v>
      </c>
      <c r="OUM21" s="146">
        <f t="shared" ref="OUM21:OWX21" si="185" xml:space="preserve"> DATE(YEAR(OUM20), MONTH(OUM20) + 12, DAY(1) - 1)</f>
        <v>366</v>
      </c>
      <c r="OUN21" s="146">
        <f t="shared" si="185"/>
        <v>366</v>
      </c>
      <c r="OUO21" s="146">
        <f t="shared" si="185"/>
        <v>366</v>
      </c>
      <c r="OUP21" s="146">
        <f t="shared" si="185"/>
        <v>366</v>
      </c>
      <c r="OUQ21" s="146">
        <f t="shared" si="185"/>
        <v>366</v>
      </c>
      <c r="OUR21" s="146">
        <f t="shared" si="185"/>
        <v>366</v>
      </c>
      <c r="OUS21" s="146">
        <f t="shared" si="185"/>
        <v>366</v>
      </c>
      <c r="OUT21" s="146">
        <f t="shared" si="185"/>
        <v>366</v>
      </c>
      <c r="OUU21" s="146">
        <f t="shared" si="185"/>
        <v>366</v>
      </c>
      <c r="OUV21" s="146">
        <f t="shared" si="185"/>
        <v>366</v>
      </c>
      <c r="OUW21" s="146">
        <f t="shared" si="185"/>
        <v>366</v>
      </c>
      <c r="OUX21" s="146">
        <f t="shared" si="185"/>
        <v>366</v>
      </c>
      <c r="OUY21" s="146">
        <f t="shared" si="185"/>
        <v>366</v>
      </c>
      <c r="OUZ21" s="146">
        <f t="shared" si="185"/>
        <v>366</v>
      </c>
      <c r="OVA21" s="146">
        <f t="shared" si="185"/>
        <v>366</v>
      </c>
      <c r="OVB21" s="146">
        <f t="shared" si="185"/>
        <v>366</v>
      </c>
      <c r="OVC21" s="146">
        <f t="shared" si="185"/>
        <v>366</v>
      </c>
      <c r="OVD21" s="146">
        <f t="shared" si="185"/>
        <v>366</v>
      </c>
      <c r="OVE21" s="146">
        <f t="shared" si="185"/>
        <v>366</v>
      </c>
      <c r="OVF21" s="146">
        <f t="shared" si="185"/>
        <v>366</v>
      </c>
      <c r="OVG21" s="146">
        <f t="shared" si="185"/>
        <v>366</v>
      </c>
      <c r="OVH21" s="146">
        <f t="shared" si="185"/>
        <v>366</v>
      </c>
      <c r="OVI21" s="146">
        <f t="shared" si="185"/>
        <v>366</v>
      </c>
      <c r="OVJ21" s="146">
        <f t="shared" si="185"/>
        <v>366</v>
      </c>
      <c r="OVK21" s="146">
        <f t="shared" si="185"/>
        <v>366</v>
      </c>
      <c r="OVL21" s="146">
        <f t="shared" si="185"/>
        <v>366</v>
      </c>
      <c r="OVM21" s="146">
        <f t="shared" si="185"/>
        <v>366</v>
      </c>
      <c r="OVN21" s="146">
        <f t="shared" si="185"/>
        <v>366</v>
      </c>
      <c r="OVO21" s="146">
        <f t="shared" si="185"/>
        <v>366</v>
      </c>
      <c r="OVP21" s="146">
        <f t="shared" si="185"/>
        <v>366</v>
      </c>
      <c r="OVQ21" s="146">
        <f t="shared" si="185"/>
        <v>366</v>
      </c>
      <c r="OVR21" s="146">
        <f t="shared" si="185"/>
        <v>366</v>
      </c>
      <c r="OVS21" s="146">
        <f t="shared" si="185"/>
        <v>366</v>
      </c>
      <c r="OVT21" s="146">
        <f t="shared" si="185"/>
        <v>366</v>
      </c>
      <c r="OVU21" s="146">
        <f t="shared" si="185"/>
        <v>366</v>
      </c>
      <c r="OVV21" s="146">
        <f t="shared" si="185"/>
        <v>366</v>
      </c>
      <c r="OVW21" s="146">
        <f t="shared" si="185"/>
        <v>366</v>
      </c>
      <c r="OVX21" s="146">
        <f t="shared" si="185"/>
        <v>366</v>
      </c>
      <c r="OVY21" s="146">
        <f t="shared" si="185"/>
        <v>366</v>
      </c>
      <c r="OVZ21" s="146">
        <f t="shared" si="185"/>
        <v>366</v>
      </c>
      <c r="OWA21" s="146">
        <f t="shared" si="185"/>
        <v>366</v>
      </c>
      <c r="OWB21" s="146">
        <f t="shared" si="185"/>
        <v>366</v>
      </c>
      <c r="OWC21" s="146">
        <f t="shared" si="185"/>
        <v>366</v>
      </c>
      <c r="OWD21" s="146">
        <f t="shared" si="185"/>
        <v>366</v>
      </c>
      <c r="OWE21" s="146">
        <f t="shared" si="185"/>
        <v>366</v>
      </c>
      <c r="OWF21" s="146">
        <f t="shared" si="185"/>
        <v>366</v>
      </c>
      <c r="OWG21" s="146">
        <f t="shared" si="185"/>
        <v>366</v>
      </c>
      <c r="OWH21" s="146">
        <f t="shared" si="185"/>
        <v>366</v>
      </c>
      <c r="OWI21" s="146">
        <f t="shared" si="185"/>
        <v>366</v>
      </c>
      <c r="OWJ21" s="146">
        <f t="shared" si="185"/>
        <v>366</v>
      </c>
      <c r="OWK21" s="146">
        <f t="shared" si="185"/>
        <v>366</v>
      </c>
      <c r="OWL21" s="146">
        <f t="shared" si="185"/>
        <v>366</v>
      </c>
      <c r="OWM21" s="146">
        <f t="shared" si="185"/>
        <v>366</v>
      </c>
      <c r="OWN21" s="146">
        <f t="shared" si="185"/>
        <v>366</v>
      </c>
      <c r="OWO21" s="146">
        <f t="shared" si="185"/>
        <v>366</v>
      </c>
      <c r="OWP21" s="146">
        <f t="shared" si="185"/>
        <v>366</v>
      </c>
      <c r="OWQ21" s="146">
        <f t="shared" si="185"/>
        <v>366</v>
      </c>
      <c r="OWR21" s="146">
        <f t="shared" si="185"/>
        <v>366</v>
      </c>
      <c r="OWS21" s="146">
        <f t="shared" si="185"/>
        <v>366</v>
      </c>
      <c r="OWT21" s="146">
        <f t="shared" si="185"/>
        <v>366</v>
      </c>
      <c r="OWU21" s="146">
        <f t="shared" si="185"/>
        <v>366</v>
      </c>
      <c r="OWV21" s="146">
        <f t="shared" si="185"/>
        <v>366</v>
      </c>
      <c r="OWW21" s="146">
        <f t="shared" si="185"/>
        <v>366</v>
      </c>
      <c r="OWX21" s="146">
        <f t="shared" si="185"/>
        <v>366</v>
      </c>
      <c r="OWY21" s="146">
        <f t="shared" ref="OWY21:OZJ21" si="186" xml:space="preserve"> DATE(YEAR(OWY20), MONTH(OWY20) + 12, DAY(1) - 1)</f>
        <v>366</v>
      </c>
      <c r="OWZ21" s="146">
        <f t="shared" si="186"/>
        <v>366</v>
      </c>
      <c r="OXA21" s="146">
        <f t="shared" si="186"/>
        <v>366</v>
      </c>
      <c r="OXB21" s="146">
        <f t="shared" si="186"/>
        <v>366</v>
      </c>
      <c r="OXC21" s="146">
        <f t="shared" si="186"/>
        <v>366</v>
      </c>
      <c r="OXD21" s="146">
        <f t="shared" si="186"/>
        <v>366</v>
      </c>
      <c r="OXE21" s="146">
        <f t="shared" si="186"/>
        <v>366</v>
      </c>
      <c r="OXF21" s="146">
        <f t="shared" si="186"/>
        <v>366</v>
      </c>
      <c r="OXG21" s="146">
        <f t="shared" si="186"/>
        <v>366</v>
      </c>
      <c r="OXH21" s="146">
        <f t="shared" si="186"/>
        <v>366</v>
      </c>
      <c r="OXI21" s="146">
        <f t="shared" si="186"/>
        <v>366</v>
      </c>
      <c r="OXJ21" s="146">
        <f t="shared" si="186"/>
        <v>366</v>
      </c>
      <c r="OXK21" s="146">
        <f t="shared" si="186"/>
        <v>366</v>
      </c>
      <c r="OXL21" s="146">
        <f t="shared" si="186"/>
        <v>366</v>
      </c>
      <c r="OXM21" s="146">
        <f t="shared" si="186"/>
        <v>366</v>
      </c>
      <c r="OXN21" s="146">
        <f t="shared" si="186"/>
        <v>366</v>
      </c>
      <c r="OXO21" s="146">
        <f t="shared" si="186"/>
        <v>366</v>
      </c>
      <c r="OXP21" s="146">
        <f t="shared" si="186"/>
        <v>366</v>
      </c>
      <c r="OXQ21" s="146">
        <f t="shared" si="186"/>
        <v>366</v>
      </c>
      <c r="OXR21" s="146">
        <f t="shared" si="186"/>
        <v>366</v>
      </c>
      <c r="OXS21" s="146">
        <f t="shared" si="186"/>
        <v>366</v>
      </c>
      <c r="OXT21" s="146">
        <f t="shared" si="186"/>
        <v>366</v>
      </c>
      <c r="OXU21" s="146">
        <f t="shared" si="186"/>
        <v>366</v>
      </c>
      <c r="OXV21" s="146">
        <f t="shared" si="186"/>
        <v>366</v>
      </c>
      <c r="OXW21" s="146">
        <f t="shared" si="186"/>
        <v>366</v>
      </c>
      <c r="OXX21" s="146">
        <f t="shared" si="186"/>
        <v>366</v>
      </c>
      <c r="OXY21" s="146">
        <f t="shared" si="186"/>
        <v>366</v>
      </c>
      <c r="OXZ21" s="146">
        <f t="shared" si="186"/>
        <v>366</v>
      </c>
      <c r="OYA21" s="146">
        <f t="shared" si="186"/>
        <v>366</v>
      </c>
      <c r="OYB21" s="146">
        <f t="shared" si="186"/>
        <v>366</v>
      </c>
      <c r="OYC21" s="146">
        <f t="shared" si="186"/>
        <v>366</v>
      </c>
      <c r="OYD21" s="146">
        <f t="shared" si="186"/>
        <v>366</v>
      </c>
      <c r="OYE21" s="146">
        <f t="shared" si="186"/>
        <v>366</v>
      </c>
      <c r="OYF21" s="146">
        <f t="shared" si="186"/>
        <v>366</v>
      </c>
      <c r="OYG21" s="146">
        <f t="shared" si="186"/>
        <v>366</v>
      </c>
      <c r="OYH21" s="146">
        <f t="shared" si="186"/>
        <v>366</v>
      </c>
      <c r="OYI21" s="146">
        <f t="shared" si="186"/>
        <v>366</v>
      </c>
      <c r="OYJ21" s="146">
        <f t="shared" si="186"/>
        <v>366</v>
      </c>
      <c r="OYK21" s="146">
        <f t="shared" si="186"/>
        <v>366</v>
      </c>
      <c r="OYL21" s="146">
        <f t="shared" si="186"/>
        <v>366</v>
      </c>
      <c r="OYM21" s="146">
        <f t="shared" si="186"/>
        <v>366</v>
      </c>
      <c r="OYN21" s="146">
        <f t="shared" si="186"/>
        <v>366</v>
      </c>
      <c r="OYO21" s="146">
        <f t="shared" si="186"/>
        <v>366</v>
      </c>
      <c r="OYP21" s="146">
        <f t="shared" si="186"/>
        <v>366</v>
      </c>
      <c r="OYQ21" s="146">
        <f t="shared" si="186"/>
        <v>366</v>
      </c>
      <c r="OYR21" s="146">
        <f t="shared" si="186"/>
        <v>366</v>
      </c>
      <c r="OYS21" s="146">
        <f t="shared" si="186"/>
        <v>366</v>
      </c>
      <c r="OYT21" s="146">
        <f t="shared" si="186"/>
        <v>366</v>
      </c>
      <c r="OYU21" s="146">
        <f t="shared" si="186"/>
        <v>366</v>
      </c>
      <c r="OYV21" s="146">
        <f t="shared" si="186"/>
        <v>366</v>
      </c>
      <c r="OYW21" s="146">
        <f t="shared" si="186"/>
        <v>366</v>
      </c>
      <c r="OYX21" s="146">
        <f t="shared" si="186"/>
        <v>366</v>
      </c>
      <c r="OYY21" s="146">
        <f t="shared" si="186"/>
        <v>366</v>
      </c>
      <c r="OYZ21" s="146">
        <f t="shared" si="186"/>
        <v>366</v>
      </c>
      <c r="OZA21" s="146">
        <f t="shared" si="186"/>
        <v>366</v>
      </c>
      <c r="OZB21" s="146">
        <f t="shared" si="186"/>
        <v>366</v>
      </c>
      <c r="OZC21" s="146">
        <f t="shared" si="186"/>
        <v>366</v>
      </c>
      <c r="OZD21" s="146">
        <f t="shared" si="186"/>
        <v>366</v>
      </c>
      <c r="OZE21" s="146">
        <f t="shared" si="186"/>
        <v>366</v>
      </c>
      <c r="OZF21" s="146">
        <f t="shared" si="186"/>
        <v>366</v>
      </c>
      <c r="OZG21" s="146">
        <f t="shared" si="186"/>
        <v>366</v>
      </c>
      <c r="OZH21" s="146">
        <f t="shared" si="186"/>
        <v>366</v>
      </c>
      <c r="OZI21" s="146">
        <f t="shared" si="186"/>
        <v>366</v>
      </c>
      <c r="OZJ21" s="146">
        <f t="shared" si="186"/>
        <v>366</v>
      </c>
      <c r="OZK21" s="146">
        <f t="shared" ref="OZK21:PBV21" si="187" xml:space="preserve"> DATE(YEAR(OZK20), MONTH(OZK20) + 12, DAY(1) - 1)</f>
        <v>366</v>
      </c>
      <c r="OZL21" s="146">
        <f t="shared" si="187"/>
        <v>366</v>
      </c>
      <c r="OZM21" s="146">
        <f t="shared" si="187"/>
        <v>366</v>
      </c>
      <c r="OZN21" s="146">
        <f t="shared" si="187"/>
        <v>366</v>
      </c>
      <c r="OZO21" s="146">
        <f t="shared" si="187"/>
        <v>366</v>
      </c>
      <c r="OZP21" s="146">
        <f t="shared" si="187"/>
        <v>366</v>
      </c>
      <c r="OZQ21" s="146">
        <f t="shared" si="187"/>
        <v>366</v>
      </c>
      <c r="OZR21" s="146">
        <f t="shared" si="187"/>
        <v>366</v>
      </c>
      <c r="OZS21" s="146">
        <f t="shared" si="187"/>
        <v>366</v>
      </c>
      <c r="OZT21" s="146">
        <f t="shared" si="187"/>
        <v>366</v>
      </c>
      <c r="OZU21" s="146">
        <f t="shared" si="187"/>
        <v>366</v>
      </c>
      <c r="OZV21" s="146">
        <f t="shared" si="187"/>
        <v>366</v>
      </c>
      <c r="OZW21" s="146">
        <f t="shared" si="187"/>
        <v>366</v>
      </c>
      <c r="OZX21" s="146">
        <f t="shared" si="187"/>
        <v>366</v>
      </c>
      <c r="OZY21" s="146">
        <f t="shared" si="187"/>
        <v>366</v>
      </c>
      <c r="OZZ21" s="146">
        <f t="shared" si="187"/>
        <v>366</v>
      </c>
      <c r="PAA21" s="146">
        <f t="shared" si="187"/>
        <v>366</v>
      </c>
      <c r="PAB21" s="146">
        <f t="shared" si="187"/>
        <v>366</v>
      </c>
      <c r="PAC21" s="146">
        <f t="shared" si="187"/>
        <v>366</v>
      </c>
      <c r="PAD21" s="146">
        <f t="shared" si="187"/>
        <v>366</v>
      </c>
      <c r="PAE21" s="146">
        <f t="shared" si="187"/>
        <v>366</v>
      </c>
      <c r="PAF21" s="146">
        <f t="shared" si="187"/>
        <v>366</v>
      </c>
      <c r="PAG21" s="146">
        <f t="shared" si="187"/>
        <v>366</v>
      </c>
      <c r="PAH21" s="146">
        <f t="shared" si="187"/>
        <v>366</v>
      </c>
      <c r="PAI21" s="146">
        <f t="shared" si="187"/>
        <v>366</v>
      </c>
      <c r="PAJ21" s="146">
        <f t="shared" si="187"/>
        <v>366</v>
      </c>
      <c r="PAK21" s="146">
        <f t="shared" si="187"/>
        <v>366</v>
      </c>
      <c r="PAL21" s="146">
        <f t="shared" si="187"/>
        <v>366</v>
      </c>
      <c r="PAM21" s="146">
        <f t="shared" si="187"/>
        <v>366</v>
      </c>
      <c r="PAN21" s="146">
        <f t="shared" si="187"/>
        <v>366</v>
      </c>
      <c r="PAO21" s="146">
        <f t="shared" si="187"/>
        <v>366</v>
      </c>
      <c r="PAP21" s="146">
        <f t="shared" si="187"/>
        <v>366</v>
      </c>
      <c r="PAQ21" s="146">
        <f t="shared" si="187"/>
        <v>366</v>
      </c>
      <c r="PAR21" s="146">
        <f t="shared" si="187"/>
        <v>366</v>
      </c>
      <c r="PAS21" s="146">
        <f t="shared" si="187"/>
        <v>366</v>
      </c>
      <c r="PAT21" s="146">
        <f t="shared" si="187"/>
        <v>366</v>
      </c>
      <c r="PAU21" s="146">
        <f t="shared" si="187"/>
        <v>366</v>
      </c>
      <c r="PAV21" s="146">
        <f t="shared" si="187"/>
        <v>366</v>
      </c>
      <c r="PAW21" s="146">
        <f t="shared" si="187"/>
        <v>366</v>
      </c>
      <c r="PAX21" s="146">
        <f t="shared" si="187"/>
        <v>366</v>
      </c>
      <c r="PAY21" s="146">
        <f t="shared" si="187"/>
        <v>366</v>
      </c>
      <c r="PAZ21" s="146">
        <f t="shared" si="187"/>
        <v>366</v>
      </c>
      <c r="PBA21" s="146">
        <f t="shared" si="187"/>
        <v>366</v>
      </c>
      <c r="PBB21" s="146">
        <f t="shared" si="187"/>
        <v>366</v>
      </c>
      <c r="PBC21" s="146">
        <f t="shared" si="187"/>
        <v>366</v>
      </c>
      <c r="PBD21" s="146">
        <f t="shared" si="187"/>
        <v>366</v>
      </c>
      <c r="PBE21" s="146">
        <f t="shared" si="187"/>
        <v>366</v>
      </c>
      <c r="PBF21" s="146">
        <f t="shared" si="187"/>
        <v>366</v>
      </c>
      <c r="PBG21" s="146">
        <f t="shared" si="187"/>
        <v>366</v>
      </c>
      <c r="PBH21" s="146">
        <f t="shared" si="187"/>
        <v>366</v>
      </c>
      <c r="PBI21" s="146">
        <f t="shared" si="187"/>
        <v>366</v>
      </c>
      <c r="PBJ21" s="146">
        <f t="shared" si="187"/>
        <v>366</v>
      </c>
      <c r="PBK21" s="146">
        <f t="shared" si="187"/>
        <v>366</v>
      </c>
      <c r="PBL21" s="146">
        <f t="shared" si="187"/>
        <v>366</v>
      </c>
      <c r="PBM21" s="146">
        <f t="shared" si="187"/>
        <v>366</v>
      </c>
      <c r="PBN21" s="146">
        <f t="shared" si="187"/>
        <v>366</v>
      </c>
      <c r="PBO21" s="146">
        <f t="shared" si="187"/>
        <v>366</v>
      </c>
      <c r="PBP21" s="146">
        <f t="shared" si="187"/>
        <v>366</v>
      </c>
      <c r="PBQ21" s="146">
        <f t="shared" si="187"/>
        <v>366</v>
      </c>
      <c r="PBR21" s="146">
        <f t="shared" si="187"/>
        <v>366</v>
      </c>
      <c r="PBS21" s="146">
        <f t="shared" si="187"/>
        <v>366</v>
      </c>
      <c r="PBT21" s="146">
        <f t="shared" si="187"/>
        <v>366</v>
      </c>
      <c r="PBU21" s="146">
        <f t="shared" si="187"/>
        <v>366</v>
      </c>
      <c r="PBV21" s="146">
        <f t="shared" si="187"/>
        <v>366</v>
      </c>
      <c r="PBW21" s="146">
        <f t="shared" ref="PBW21:PEH21" si="188" xml:space="preserve"> DATE(YEAR(PBW20), MONTH(PBW20) + 12, DAY(1) - 1)</f>
        <v>366</v>
      </c>
      <c r="PBX21" s="146">
        <f t="shared" si="188"/>
        <v>366</v>
      </c>
      <c r="PBY21" s="146">
        <f t="shared" si="188"/>
        <v>366</v>
      </c>
      <c r="PBZ21" s="146">
        <f t="shared" si="188"/>
        <v>366</v>
      </c>
      <c r="PCA21" s="146">
        <f t="shared" si="188"/>
        <v>366</v>
      </c>
      <c r="PCB21" s="146">
        <f t="shared" si="188"/>
        <v>366</v>
      </c>
      <c r="PCC21" s="146">
        <f t="shared" si="188"/>
        <v>366</v>
      </c>
      <c r="PCD21" s="146">
        <f t="shared" si="188"/>
        <v>366</v>
      </c>
      <c r="PCE21" s="146">
        <f t="shared" si="188"/>
        <v>366</v>
      </c>
      <c r="PCF21" s="146">
        <f t="shared" si="188"/>
        <v>366</v>
      </c>
      <c r="PCG21" s="146">
        <f t="shared" si="188"/>
        <v>366</v>
      </c>
      <c r="PCH21" s="146">
        <f t="shared" si="188"/>
        <v>366</v>
      </c>
      <c r="PCI21" s="146">
        <f t="shared" si="188"/>
        <v>366</v>
      </c>
      <c r="PCJ21" s="146">
        <f t="shared" si="188"/>
        <v>366</v>
      </c>
      <c r="PCK21" s="146">
        <f t="shared" si="188"/>
        <v>366</v>
      </c>
      <c r="PCL21" s="146">
        <f t="shared" si="188"/>
        <v>366</v>
      </c>
      <c r="PCM21" s="146">
        <f t="shared" si="188"/>
        <v>366</v>
      </c>
      <c r="PCN21" s="146">
        <f t="shared" si="188"/>
        <v>366</v>
      </c>
      <c r="PCO21" s="146">
        <f t="shared" si="188"/>
        <v>366</v>
      </c>
      <c r="PCP21" s="146">
        <f t="shared" si="188"/>
        <v>366</v>
      </c>
      <c r="PCQ21" s="146">
        <f t="shared" si="188"/>
        <v>366</v>
      </c>
      <c r="PCR21" s="146">
        <f t="shared" si="188"/>
        <v>366</v>
      </c>
      <c r="PCS21" s="146">
        <f t="shared" si="188"/>
        <v>366</v>
      </c>
      <c r="PCT21" s="146">
        <f t="shared" si="188"/>
        <v>366</v>
      </c>
      <c r="PCU21" s="146">
        <f t="shared" si="188"/>
        <v>366</v>
      </c>
      <c r="PCV21" s="146">
        <f t="shared" si="188"/>
        <v>366</v>
      </c>
      <c r="PCW21" s="146">
        <f t="shared" si="188"/>
        <v>366</v>
      </c>
      <c r="PCX21" s="146">
        <f t="shared" si="188"/>
        <v>366</v>
      </c>
      <c r="PCY21" s="146">
        <f t="shared" si="188"/>
        <v>366</v>
      </c>
      <c r="PCZ21" s="146">
        <f t="shared" si="188"/>
        <v>366</v>
      </c>
      <c r="PDA21" s="146">
        <f t="shared" si="188"/>
        <v>366</v>
      </c>
      <c r="PDB21" s="146">
        <f t="shared" si="188"/>
        <v>366</v>
      </c>
      <c r="PDC21" s="146">
        <f t="shared" si="188"/>
        <v>366</v>
      </c>
      <c r="PDD21" s="146">
        <f t="shared" si="188"/>
        <v>366</v>
      </c>
      <c r="PDE21" s="146">
        <f t="shared" si="188"/>
        <v>366</v>
      </c>
      <c r="PDF21" s="146">
        <f t="shared" si="188"/>
        <v>366</v>
      </c>
      <c r="PDG21" s="146">
        <f t="shared" si="188"/>
        <v>366</v>
      </c>
      <c r="PDH21" s="146">
        <f t="shared" si="188"/>
        <v>366</v>
      </c>
      <c r="PDI21" s="146">
        <f t="shared" si="188"/>
        <v>366</v>
      </c>
      <c r="PDJ21" s="146">
        <f t="shared" si="188"/>
        <v>366</v>
      </c>
      <c r="PDK21" s="146">
        <f t="shared" si="188"/>
        <v>366</v>
      </c>
      <c r="PDL21" s="146">
        <f t="shared" si="188"/>
        <v>366</v>
      </c>
      <c r="PDM21" s="146">
        <f t="shared" si="188"/>
        <v>366</v>
      </c>
      <c r="PDN21" s="146">
        <f t="shared" si="188"/>
        <v>366</v>
      </c>
      <c r="PDO21" s="146">
        <f t="shared" si="188"/>
        <v>366</v>
      </c>
      <c r="PDP21" s="146">
        <f t="shared" si="188"/>
        <v>366</v>
      </c>
      <c r="PDQ21" s="146">
        <f t="shared" si="188"/>
        <v>366</v>
      </c>
      <c r="PDR21" s="146">
        <f t="shared" si="188"/>
        <v>366</v>
      </c>
      <c r="PDS21" s="146">
        <f t="shared" si="188"/>
        <v>366</v>
      </c>
      <c r="PDT21" s="146">
        <f t="shared" si="188"/>
        <v>366</v>
      </c>
      <c r="PDU21" s="146">
        <f t="shared" si="188"/>
        <v>366</v>
      </c>
      <c r="PDV21" s="146">
        <f t="shared" si="188"/>
        <v>366</v>
      </c>
      <c r="PDW21" s="146">
        <f t="shared" si="188"/>
        <v>366</v>
      </c>
      <c r="PDX21" s="146">
        <f t="shared" si="188"/>
        <v>366</v>
      </c>
      <c r="PDY21" s="146">
        <f t="shared" si="188"/>
        <v>366</v>
      </c>
      <c r="PDZ21" s="146">
        <f t="shared" si="188"/>
        <v>366</v>
      </c>
      <c r="PEA21" s="146">
        <f t="shared" si="188"/>
        <v>366</v>
      </c>
      <c r="PEB21" s="146">
        <f t="shared" si="188"/>
        <v>366</v>
      </c>
      <c r="PEC21" s="146">
        <f t="shared" si="188"/>
        <v>366</v>
      </c>
      <c r="PED21" s="146">
        <f t="shared" si="188"/>
        <v>366</v>
      </c>
      <c r="PEE21" s="146">
        <f t="shared" si="188"/>
        <v>366</v>
      </c>
      <c r="PEF21" s="146">
        <f t="shared" si="188"/>
        <v>366</v>
      </c>
      <c r="PEG21" s="146">
        <f t="shared" si="188"/>
        <v>366</v>
      </c>
      <c r="PEH21" s="146">
        <f t="shared" si="188"/>
        <v>366</v>
      </c>
      <c r="PEI21" s="146">
        <f t="shared" ref="PEI21:PGT21" si="189" xml:space="preserve"> DATE(YEAR(PEI20), MONTH(PEI20) + 12, DAY(1) - 1)</f>
        <v>366</v>
      </c>
      <c r="PEJ21" s="146">
        <f t="shared" si="189"/>
        <v>366</v>
      </c>
      <c r="PEK21" s="146">
        <f t="shared" si="189"/>
        <v>366</v>
      </c>
      <c r="PEL21" s="146">
        <f t="shared" si="189"/>
        <v>366</v>
      </c>
      <c r="PEM21" s="146">
        <f t="shared" si="189"/>
        <v>366</v>
      </c>
      <c r="PEN21" s="146">
        <f t="shared" si="189"/>
        <v>366</v>
      </c>
      <c r="PEO21" s="146">
        <f t="shared" si="189"/>
        <v>366</v>
      </c>
      <c r="PEP21" s="146">
        <f t="shared" si="189"/>
        <v>366</v>
      </c>
      <c r="PEQ21" s="146">
        <f t="shared" si="189"/>
        <v>366</v>
      </c>
      <c r="PER21" s="146">
        <f t="shared" si="189"/>
        <v>366</v>
      </c>
      <c r="PES21" s="146">
        <f t="shared" si="189"/>
        <v>366</v>
      </c>
      <c r="PET21" s="146">
        <f t="shared" si="189"/>
        <v>366</v>
      </c>
      <c r="PEU21" s="146">
        <f t="shared" si="189"/>
        <v>366</v>
      </c>
      <c r="PEV21" s="146">
        <f t="shared" si="189"/>
        <v>366</v>
      </c>
      <c r="PEW21" s="146">
        <f t="shared" si="189"/>
        <v>366</v>
      </c>
      <c r="PEX21" s="146">
        <f t="shared" si="189"/>
        <v>366</v>
      </c>
      <c r="PEY21" s="146">
        <f t="shared" si="189"/>
        <v>366</v>
      </c>
      <c r="PEZ21" s="146">
        <f t="shared" si="189"/>
        <v>366</v>
      </c>
      <c r="PFA21" s="146">
        <f t="shared" si="189"/>
        <v>366</v>
      </c>
      <c r="PFB21" s="146">
        <f t="shared" si="189"/>
        <v>366</v>
      </c>
      <c r="PFC21" s="146">
        <f t="shared" si="189"/>
        <v>366</v>
      </c>
      <c r="PFD21" s="146">
        <f t="shared" si="189"/>
        <v>366</v>
      </c>
      <c r="PFE21" s="146">
        <f t="shared" si="189"/>
        <v>366</v>
      </c>
      <c r="PFF21" s="146">
        <f t="shared" si="189"/>
        <v>366</v>
      </c>
      <c r="PFG21" s="146">
        <f t="shared" si="189"/>
        <v>366</v>
      </c>
      <c r="PFH21" s="146">
        <f t="shared" si="189"/>
        <v>366</v>
      </c>
      <c r="PFI21" s="146">
        <f t="shared" si="189"/>
        <v>366</v>
      </c>
      <c r="PFJ21" s="146">
        <f t="shared" si="189"/>
        <v>366</v>
      </c>
      <c r="PFK21" s="146">
        <f t="shared" si="189"/>
        <v>366</v>
      </c>
      <c r="PFL21" s="146">
        <f t="shared" si="189"/>
        <v>366</v>
      </c>
      <c r="PFM21" s="146">
        <f t="shared" si="189"/>
        <v>366</v>
      </c>
      <c r="PFN21" s="146">
        <f t="shared" si="189"/>
        <v>366</v>
      </c>
      <c r="PFO21" s="146">
        <f t="shared" si="189"/>
        <v>366</v>
      </c>
      <c r="PFP21" s="146">
        <f t="shared" si="189"/>
        <v>366</v>
      </c>
      <c r="PFQ21" s="146">
        <f t="shared" si="189"/>
        <v>366</v>
      </c>
      <c r="PFR21" s="146">
        <f t="shared" si="189"/>
        <v>366</v>
      </c>
      <c r="PFS21" s="146">
        <f t="shared" si="189"/>
        <v>366</v>
      </c>
      <c r="PFT21" s="146">
        <f t="shared" si="189"/>
        <v>366</v>
      </c>
      <c r="PFU21" s="146">
        <f t="shared" si="189"/>
        <v>366</v>
      </c>
      <c r="PFV21" s="146">
        <f t="shared" si="189"/>
        <v>366</v>
      </c>
      <c r="PFW21" s="146">
        <f t="shared" si="189"/>
        <v>366</v>
      </c>
      <c r="PFX21" s="146">
        <f t="shared" si="189"/>
        <v>366</v>
      </c>
      <c r="PFY21" s="146">
        <f t="shared" si="189"/>
        <v>366</v>
      </c>
      <c r="PFZ21" s="146">
        <f t="shared" si="189"/>
        <v>366</v>
      </c>
      <c r="PGA21" s="146">
        <f t="shared" si="189"/>
        <v>366</v>
      </c>
      <c r="PGB21" s="146">
        <f t="shared" si="189"/>
        <v>366</v>
      </c>
      <c r="PGC21" s="146">
        <f t="shared" si="189"/>
        <v>366</v>
      </c>
      <c r="PGD21" s="146">
        <f t="shared" si="189"/>
        <v>366</v>
      </c>
      <c r="PGE21" s="146">
        <f t="shared" si="189"/>
        <v>366</v>
      </c>
      <c r="PGF21" s="146">
        <f t="shared" si="189"/>
        <v>366</v>
      </c>
      <c r="PGG21" s="146">
        <f t="shared" si="189"/>
        <v>366</v>
      </c>
      <c r="PGH21" s="146">
        <f t="shared" si="189"/>
        <v>366</v>
      </c>
      <c r="PGI21" s="146">
        <f t="shared" si="189"/>
        <v>366</v>
      </c>
      <c r="PGJ21" s="146">
        <f t="shared" si="189"/>
        <v>366</v>
      </c>
      <c r="PGK21" s="146">
        <f t="shared" si="189"/>
        <v>366</v>
      </c>
      <c r="PGL21" s="146">
        <f t="shared" si="189"/>
        <v>366</v>
      </c>
      <c r="PGM21" s="146">
        <f t="shared" si="189"/>
        <v>366</v>
      </c>
      <c r="PGN21" s="146">
        <f t="shared" si="189"/>
        <v>366</v>
      </c>
      <c r="PGO21" s="146">
        <f t="shared" si="189"/>
        <v>366</v>
      </c>
      <c r="PGP21" s="146">
        <f t="shared" si="189"/>
        <v>366</v>
      </c>
      <c r="PGQ21" s="146">
        <f t="shared" si="189"/>
        <v>366</v>
      </c>
      <c r="PGR21" s="146">
        <f t="shared" si="189"/>
        <v>366</v>
      </c>
      <c r="PGS21" s="146">
        <f t="shared" si="189"/>
        <v>366</v>
      </c>
      <c r="PGT21" s="146">
        <f t="shared" si="189"/>
        <v>366</v>
      </c>
      <c r="PGU21" s="146">
        <f t="shared" ref="PGU21:PJF21" si="190" xml:space="preserve"> DATE(YEAR(PGU20), MONTH(PGU20) + 12, DAY(1) - 1)</f>
        <v>366</v>
      </c>
      <c r="PGV21" s="146">
        <f t="shared" si="190"/>
        <v>366</v>
      </c>
      <c r="PGW21" s="146">
        <f t="shared" si="190"/>
        <v>366</v>
      </c>
      <c r="PGX21" s="146">
        <f t="shared" si="190"/>
        <v>366</v>
      </c>
      <c r="PGY21" s="146">
        <f t="shared" si="190"/>
        <v>366</v>
      </c>
      <c r="PGZ21" s="146">
        <f t="shared" si="190"/>
        <v>366</v>
      </c>
      <c r="PHA21" s="146">
        <f t="shared" si="190"/>
        <v>366</v>
      </c>
      <c r="PHB21" s="146">
        <f t="shared" si="190"/>
        <v>366</v>
      </c>
      <c r="PHC21" s="146">
        <f t="shared" si="190"/>
        <v>366</v>
      </c>
      <c r="PHD21" s="146">
        <f t="shared" si="190"/>
        <v>366</v>
      </c>
      <c r="PHE21" s="146">
        <f t="shared" si="190"/>
        <v>366</v>
      </c>
      <c r="PHF21" s="146">
        <f t="shared" si="190"/>
        <v>366</v>
      </c>
      <c r="PHG21" s="146">
        <f t="shared" si="190"/>
        <v>366</v>
      </c>
      <c r="PHH21" s="146">
        <f t="shared" si="190"/>
        <v>366</v>
      </c>
      <c r="PHI21" s="146">
        <f t="shared" si="190"/>
        <v>366</v>
      </c>
      <c r="PHJ21" s="146">
        <f t="shared" si="190"/>
        <v>366</v>
      </c>
      <c r="PHK21" s="146">
        <f t="shared" si="190"/>
        <v>366</v>
      </c>
      <c r="PHL21" s="146">
        <f t="shared" si="190"/>
        <v>366</v>
      </c>
      <c r="PHM21" s="146">
        <f t="shared" si="190"/>
        <v>366</v>
      </c>
      <c r="PHN21" s="146">
        <f t="shared" si="190"/>
        <v>366</v>
      </c>
      <c r="PHO21" s="146">
        <f t="shared" si="190"/>
        <v>366</v>
      </c>
      <c r="PHP21" s="146">
        <f t="shared" si="190"/>
        <v>366</v>
      </c>
      <c r="PHQ21" s="146">
        <f t="shared" si="190"/>
        <v>366</v>
      </c>
      <c r="PHR21" s="146">
        <f t="shared" si="190"/>
        <v>366</v>
      </c>
      <c r="PHS21" s="146">
        <f t="shared" si="190"/>
        <v>366</v>
      </c>
      <c r="PHT21" s="146">
        <f t="shared" si="190"/>
        <v>366</v>
      </c>
      <c r="PHU21" s="146">
        <f t="shared" si="190"/>
        <v>366</v>
      </c>
      <c r="PHV21" s="146">
        <f t="shared" si="190"/>
        <v>366</v>
      </c>
      <c r="PHW21" s="146">
        <f t="shared" si="190"/>
        <v>366</v>
      </c>
      <c r="PHX21" s="146">
        <f t="shared" si="190"/>
        <v>366</v>
      </c>
      <c r="PHY21" s="146">
        <f t="shared" si="190"/>
        <v>366</v>
      </c>
      <c r="PHZ21" s="146">
        <f t="shared" si="190"/>
        <v>366</v>
      </c>
      <c r="PIA21" s="146">
        <f t="shared" si="190"/>
        <v>366</v>
      </c>
      <c r="PIB21" s="146">
        <f t="shared" si="190"/>
        <v>366</v>
      </c>
      <c r="PIC21" s="146">
        <f t="shared" si="190"/>
        <v>366</v>
      </c>
      <c r="PID21" s="146">
        <f t="shared" si="190"/>
        <v>366</v>
      </c>
      <c r="PIE21" s="146">
        <f t="shared" si="190"/>
        <v>366</v>
      </c>
      <c r="PIF21" s="146">
        <f t="shared" si="190"/>
        <v>366</v>
      </c>
      <c r="PIG21" s="146">
        <f t="shared" si="190"/>
        <v>366</v>
      </c>
      <c r="PIH21" s="146">
        <f t="shared" si="190"/>
        <v>366</v>
      </c>
      <c r="PII21" s="146">
        <f t="shared" si="190"/>
        <v>366</v>
      </c>
      <c r="PIJ21" s="146">
        <f t="shared" si="190"/>
        <v>366</v>
      </c>
      <c r="PIK21" s="146">
        <f t="shared" si="190"/>
        <v>366</v>
      </c>
      <c r="PIL21" s="146">
        <f t="shared" si="190"/>
        <v>366</v>
      </c>
      <c r="PIM21" s="146">
        <f t="shared" si="190"/>
        <v>366</v>
      </c>
      <c r="PIN21" s="146">
        <f t="shared" si="190"/>
        <v>366</v>
      </c>
      <c r="PIO21" s="146">
        <f t="shared" si="190"/>
        <v>366</v>
      </c>
      <c r="PIP21" s="146">
        <f t="shared" si="190"/>
        <v>366</v>
      </c>
      <c r="PIQ21" s="146">
        <f t="shared" si="190"/>
        <v>366</v>
      </c>
      <c r="PIR21" s="146">
        <f t="shared" si="190"/>
        <v>366</v>
      </c>
      <c r="PIS21" s="146">
        <f t="shared" si="190"/>
        <v>366</v>
      </c>
      <c r="PIT21" s="146">
        <f t="shared" si="190"/>
        <v>366</v>
      </c>
      <c r="PIU21" s="146">
        <f t="shared" si="190"/>
        <v>366</v>
      </c>
      <c r="PIV21" s="146">
        <f t="shared" si="190"/>
        <v>366</v>
      </c>
      <c r="PIW21" s="146">
        <f t="shared" si="190"/>
        <v>366</v>
      </c>
      <c r="PIX21" s="146">
        <f t="shared" si="190"/>
        <v>366</v>
      </c>
      <c r="PIY21" s="146">
        <f t="shared" si="190"/>
        <v>366</v>
      </c>
      <c r="PIZ21" s="146">
        <f t="shared" si="190"/>
        <v>366</v>
      </c>
      <c r="PJA21" s="146">
        <f t="shared" si="190"/>
        <v>366</v>
      </c>
      <c r="PJB21" s="146">
        <f t="shared" si="190"/>
        <v>366</v>
      </c>
      <c r="PJC21" s="146">
        <f t="shared" si="190"/>
        <v>366</v>
      </c>
      <c r="PJD21" s="146">
        <f t="shared" si="190"/>
        <v>366</v>
      </c>
      <c r="PJE21" s="146">
        <f t="shared" si="190"/>
        <v>366</v>
      </c>
      <c r="PJF21" s="146">
        <f t="shared" si="190"/>
        <v>366</v>
      </c>
      <c r="PJG21" s="146">
        <f t="shared" ref="PJG21:PLR21" si="191" xml:space="preserve"> DATE(YEAR(PJG20), MONTH(PJG20) + 12, DAY(1) - 1)</f>
        <v>366</v>
      </c>
      <c r="PJH21" s="146">
        <f t="shared" si="191"/>
        <v>366</v>
      </c>
      <c r="PJI21" s="146">
        <f t="shared" si="191"/>
        <v>366</v>
      </c>
      <c r="PJJ21" s="146">
        <f t="shared" si="191"/>
        <v>366</v>
      </c>
      <c r="PJK21" s="146">
        <f t="shared" si="191"/>
        <v>366</v>
      </c>
      <c r="PJL21" s="146">
        <f t="shared" si="191"/>
        <v>366</v>
      </c>
      <c r="PJM21" s="146">
        <f t="shared" si="191"/>
        <v>366</v>
      </c>
      <c r="PJN21" s="146">
        <f t="shared" si="191"/>
        <v>366</v>
      </c>
      <c r="PJO21" s="146">
        <f t="shared" si="191"/>
        <v>366</v>
      </c>
      <c r="PJP21" s="146">
        <f t="shared" si="191"/>
        <v>366</v>
      </c>
      <c r="PJQ21" s="146">
        <f t="shared" si="191"/>
        <v>366</v>
      </c>
      <c r="PJR21" s="146">
        <f t="shared" si="191"/>
        <v>366</v>
      </c>
      <c r="PJS21" s="146">
        <f t="shared" si="191"/>
        <v>366</v>
      </c>
      <c r="PJT21" s="146">
        <f t="shared" si="191"/>
        <v>366</v>
      </c>
      <c r="PJU21" s="146">
        <f t="shared" si="191"/>
        <v>366</v>
      </c>
      <c r="PJV21" s="146">
        <f t="shared" si="191"/>
        <v>366</v>
      </c>
      <c r="PJW21" s="146">
        <f t="shared" si="191"/>
        <v>366</v>
      </c>
      <c r="PJX21" s="146">
        <f t="shared" si="191"/>
        <v>366</v>
      </c>
      <c r="PJY21" s="146">
        <f t="shared" si="191"/>
        <v>366</v>
      </c>
      <c r="PJZ21" s="146">
        <f t="shared" si="191"/>
        <v>366</v>
      </c>
      <c r="PKA21" s="146">
        <f t="shared" si="191"/>
        <v>366</v>
      </c>
      <c r="PKB21" s="146">
        <f t="shared" si="191"/>
        <v>366</v>
      </c>
      <c r="PKC21" s="146">
        <f t="shared" si="191"/>
        <v>366</v>
      </c>
      <c r="PKD21" s="146">
        <f t="shared" si="191"/>
        <v>366</v>
      </c>
      <c r="PKE21" s="146">
        <f t="shared" si="191"/>
        <v>366</v>
      </c>
      <c r="PKF21" s="146">
        <f t="shared" si="191"/>
        <v>366</v>
      </c>
      <c r="PKG21" s="146">
        <f t="shared" si="191"/>
        <v>366</v>
      </c>
      <c r="PKH21" s="146">
        <f t="shared" si="191"/>
        <v>366</v>
      </c>
      <c r="PKI21" s="146">
        <f t="shared" si="191"/>
        <v>366</v>
      </c>
      <c r="PKJ21" s="146">
        <f t="shared" si="191"/>
        <v>366</v>
      </c>
      <c r="PKK21" s="146">
        <f t="shared" si="191"/>
        <v>366</v>
      </c>
      <c r="PKL21" s="146">
        <f t="shared" si="191"/>
        <v>366</v>
      </c>
      <c r="PKM21" s="146">
        <f t="shared" si="191"/>
        <v>366</v>
      </c>
      <c r="PKN21" s="146">
        <f t="shared" si="191"/>
        <v>366</v>
      </c>
      <c r="PKO21" s="146">
        <f t="shared" si="191"/>
        <v>366</v>
      </c>
      <c r="PKP21" s="146">
        <f t="shared" si="191"/>
        <v>366</v>
      </c>
      <c r="PKQ21" s="146">
        <f t="shared" si="191"/>
        <v>366</v>
      </c>
      <c r="PKR21" s="146">
        <f t="shared" si="191"/>
        <v>366</v>
      </c>
      <c r="PKS21" s="146">
        <f t="shared" si="191"/>
        <v>366</v>
      </c>
      <c r="PKT21" s="146">
        <f t="shared" si="191"/>
        <v>366</v>
      </c>
      <c r="PKU21" s="146">
        <f t="shared" si="191"/>
        <v>366</v>
      </c>
      <c r="PKV21" s="146">
        <f t="shared" si="191"/>
        <v>366</v>
      </c>
      <c r="PKW21" s="146">
        <f t="shared" si="191"/>
        <v>366</v>
      </c>
      <c r="PKX21" s="146">
        <f t="shared" si="191"/>
        <v>366</v>
      </c>
      <c r="PKY21" s="146">
        <f t="shared" si="191"/>
        <v>366</v>
      </c>
      <c r="PKZ21" s="146">
        <f t="shared" si="191"/>
        <v>366</v>
      </c>
      <c r="PLA21" s="146">
        <f t="shared" si="191"/>
        <v>366</v>
      </c>
      <c r="PLB21" s="146">
        <f t="shared" si="191"/>
        <v>366</v>
      </c>
      <c r="PLC21" s="146">
        <f t="shared" si="191"/>
        <v>366</v>
      </c>
      <c r="PLD21" s="146">
        <f t="shared" si="191"/>
        <v>366</v>
      </c>
      <c r="PLE21" s="146">
        <f t="shared" si="191"/>
        <v>366</v>
      </c>
      <c r="PLF21" s="146">
        <f t="shared" si="191"/>
        <v>366</v>
      </c>
      <c r="PLG21" s="146">
        <f t="shared" si="191"/>
        <v>366</v>
      </c>
      <c r="PLH21" s="146">
        <f t="shared" si="191"/>
        <v>366</v>
      </c>
      <c r="PLI21" s="146">
        <f t="shared" si="191"/>
        <v>366</v>
      </c>
      <c r="PLJ21" s="146">
        <f t="shared" si="191"/>
        <v>366</v>
      </c>
      <c r="PLK21" s="146">
        <f t="shared" si="191"/>
        <v>366</v>
      </c>
      <c r="PLL21" s="146">
        <f t="shared" si="191"/>
        <v>366</v>
      </c>
      <c r="PLM21" s="146">
        <f t="shared" si="191"/>
        <v>366</v>
      </c>
      <c r="PLN21" s="146">
        <f t="shared" si="191"/>
        <v>366</v>
      </c>
      <c r="PLO21" s="146">
        <f t="shared" si="191"/>
        <v>366</v>
      </c>
      <c r="PLP21" s="146">
        <f t="shared" si="191"/>
        <v>366</v>
      </c>
      <c r="PLQ21" s="146">
        <f t="shared" si="191"/>
        <v>366</v>
      </c>
      <c r="PLR21" s="146">
        <f t="shared" si="191"/>
        <v>366</v>
      </c>
      <c r="PLS21" s="146">
        <f t="shared" ref="PLS21:POD21" si="192" xml:space="preserve"> DATE(YEAR(PLS20), MONTH(PLS20) + 12, DAY(1) - 1)</f>
        <v>366</v>
      </c>
      <c r="PLT21" s="146">
        <f t="shared" si="192"/>
        <v>366</v>
      </c>
      <c r="PLU21" s="146">
        <f t="shared" si="192"/>
        <v>366</v>
      </c>
      <c r="PLV21" s="146">
        <f t="shared" si="192"/>
        <v>366</v>
      </c>
      <c r="PLW21" s="146">
        <f t="shared" si="192"/>
        <v>366</v>
      </c>
      <c r="PLX21" s="146">
        <f t="shared" si="192"/>
        <v>366</v>
      </c>
      <c r="PLY21" s="146">
        <f t="shared" si="192"/>
        <v>366</v>
      </c>
      <c r="PLZ21" s="146">
        <f t="shared" si="192"/>
        <v>366</v>
      </c>
      <c r="PMA21" s="146">
        <f t="shared" si="192"/>
        <v>366</v>
      </c>
      <c r="PMB21" s="146">
        <f t="shared" si="192"/>
        <v>366</v>
      </c>
      <c r="PMC21" s="146">
        <f t="shared" si="192"/>
        <v>366</v>
      </c>
      <c r="PMD21" s="146">
        <f t="shared" si="192"/>
        <v>366</v>
      </c>
      <c r="PME21" s="146">
        <f t="shared" si="192"/>
        <v>366</v>
      </c>
      <c r="PMF21" s="146">
        <f t="shared" si="192"/>
        <v>366</v>
      </c>
      <c r="PMG21" s="146">
        <f t="shared" si="192"/>
        <v>366</v>
      </c>
      <c r="PMH21" s="146">
        <f t="shared" si="192"/>
        <v>366</v>
      </c>
      <c r="PMI21" s="146">
        <f t="shared" si="192"/>
        <v>366</v>
      </c>
      <c r="PMJ21" s="146">
        <f t="shared" si="192"/>
        <v>366</v>
      </c>
      <c r="PMK21" s="146">
        <f t="shared" si="192"/>
        <v>366</v>
      </c>
      <c r="PML21" s="146">
        <f t="shared" si="192"/>
        <v>366</v>
      </c>
      <c r="PMM21" s="146">
        <f t="shared" si="192"/>
        <v>366</v>
      </c>
      <c r="PMN21" s="146">
        <f t="shared" si="192"/>
        <v>366</v>
      </c>
      <c r="PMO21" s="146">
        <f t="shared" si="192"/>
        <v>366</v>
      </c>
      <c r="PMP21" s="146">
        <f t="shared" si="192"/>
        <v>366</v>
      </c>
      <c r="PMQ21" s="146">
        <f t="shared" si="192"/>
        <v>366</v>
      </c>
      <c r="PMR21" s="146">
        <f t="shared" si="192"/>
        <v>366</v>
      </c>
      <c r="PMS21" s="146">
        <f t="shared" si="192"/>
        <v>366</v>
      </c>
      <c r="PMT21" s="146">
        <f t="shared" si="192"/>
        <v>366</v>
      </c>
      <c r="PMU21" s="146">
        <f t="shared" si="192"/>
        <v>366</v>
      </c>
      <c r="PMV21" s="146">
        <f t="shared" si="192"/>
        <v>366</v>
      </c>
      <c r="PMW21" s="146">
        <f t="shared" si="192"/>
        <v>366</v>
      </c>
      <c r="PMX21" s="146">
        <f t="shared" si="192"/>
        <v>366</v>
      </c>
      <c r="PMY21" s="146">
        <f t="shared" si="192"/>
        <v>366</v>
      </c>
      <c r="PMZ21" s="146">
        <f t="shared" si="192"/>
        <v>366</v>
      </c>
      <c r="PNA21" s="146">
        <f t="shared" si="192"/>
        <v>366</v>
      </c>
      <c r="PNB21" s="146">
        <f t="shared" si="192"/>
        <v>366</v>
      </c>
      <c r="PNC21" s="146">
        <f t="shared" si="192"/>
        <v>366</v>
      </c>
      <c r="PND21" s="146">
        <f t="shared" si="192"/>
        <v>366</v>
      </c>
      <c r="PNE21" s="146">
        <f t="shared" si="192"/>
        <v>366</v>
      </c>
      <c r="PNF21" s="146">
        <f t="shared" si="192"/>
        <v>366</v>
      </c>
      <c r="PNG21" s="146">
        <f t="shared" si="192"/>
        <v>366</v>
      </c>
      <c r="PNH21" s="146">
        <f t="shared" si="192"/>
        <v>366</v>
      </c>
      <c r="PNI21" s="146">
        <f t="shared" si="192"/>
        <v>366</v>
      </c>
      <c r="PNJ21" s="146">
        <f t="shared" si="192"/>
        <v>366</v>
      </c>
      <c r="PNK21" s="146">
        <f t="shared" si="192"/>
        <v>366</v>
      </c>
      <c r="PNL21" s="146">
        <f t="shared" si="192"/>
        <v>366</v>
      </c>
      <c r="PNM21" s="146">
        <f t="shared" si="192"/>
        <v>366</v>
      </c>
      <c r="PNN21" s="146">
        <f t="shared" si="192"/>
        <v>366</v>
      </c>
      <c r="PNO21" s="146">
        <f t="shared" si="192"/>
        <v>366</v>
      </c>
      <c r="PNP21" s="146">
        <f t="shared" si="192"/>
        <v>366</v>
      </c>
      <c r="PNQ21" s="146">
        <f t="shared" si="192"/>
        <v>366</v>
      </c>
      <c r="PNR21" s="146">
        <f t="shared" si="192"/>
        <v>366</v>
      </c>
      <c r="PNS21" s="146">
        <f t="shared" si="192"/>
        <v>366</v>
      </c>
      <c r="PNT21" s="146">
        <f t="shared" si="192"/>
        <v>366</v>
      </c>
      <c r="PNU21" s="146">
        <f t="shared" si="192"/>
        <v>366</v>
      </c>
      <c r="PNV21" s="146">
        <f t="shared" si="192"/>
        <v>366</v>
      </c>
      <c r="PNW21" s="146">
        <f t="shared" si="192"/>
        <v>366</v>
      </c>
      <c r="PNX21" s="146">
        <f t="shared" si="192"/>
        <v>366</v>
      </c>
      <c r="PNY21" s="146">
        <f t="shared" si="192"/>
        <v>366</v>
      </c>
      <c r="PNZ21" s="146">
        <f t="shared" si="192"/>
        <v>366</v>
      </c>
      <c r="POA21" s="146">
        <f t="shared" si="192"/>
        <v>366</v>
      </c>
      <c r="POB21" s="146">
        <f t="shared" si="192"/>
        <v>366</v>
      </c>
      <c r="POC21" s="146">
        <f t="shared" si="192"/>
        <v>366</v>
      </c>
      <c r="POD21" s="146">
        <f t="shared" si="192"/>
        <v>366</v>
      </c>
      <c r="POE21" s="146">
        <f t="shared" ref="POE21:PQP21" si="193" xml:space="preserve"> DATE(YEAR(POE20), MONTH(POE20) + 12, DAY(1) - 1)</f>
        <v>366</v>
      </c>
      <c r="POF21" s="146">
        <f t="shared" si="193"/>
        <v>366</v>
      </c>
      <c r="POG21" s="146">
        <f t="shared" si="193"/>
        <v>366</v>
      </c>
      <c r="POH21" s="146">
        <f t="shared" si="193"/>
        <v>366</v>
      </c>
      <c r="POI21" s="146">
        <f t="shared" si="193"/>
        <v>366</v>
      </c>
      <c r="POJ21" s="146">
        <f t="shared" si="193"/>
        <v>366</v>
      </c>
      <c r="POK21" s="146">
        <f t="shared" si="193"/>
        <v>366</v>
      </c>
      <c r="POL21" s="146">
        <f t="shared" si="193"/>
        <v>366</v>
      </c>
      <c r="POM21" s="146">
        <f t="shared" si="193"/>
        <v>366</v>
      </c>
      <c r="PON21" s="146">
        <f t="shared" si="193"/>
        <v>366</v>
      </c>
      <c r="POO21" s="146">
        <f t="shared" si="193"/>
        <v>366</v>
      </c>
      <c r="POP21" s="146">
        <f t="shared" si="193"/>
        <v>366</v>
      </c>
      <c r="POQ21" s="146">
        <f t="shared" si="193"/>
        <v>366</v>
      </c>
      <c r="POR21" s="146">
        <f t="shared" si="193"/>
        <v>366</v>
      </c>
      <c r="POS21" s="146">
        <f t="shared" si="193"/>
        <v>366</v>
      </c>
      <c r="POT21" s="146">
        <f t="shared" si="193"/>
        <v>366</v>
      </c>
      <c r="POU21" s="146">
        <f t="shared" si="193"/>
        <v>366</v>
      </c>
      <c r="POV21" s="146">
        <f t="shared" si="193"/>
        <v>366</v>
      </c>
      <c r="POW21" s="146">
        <f t="shared" si="193"/>
        <v>366</v>
      </c>
      <c r="POX21" s="146">
        <f t="shared" si="193"/>
        <v>366</v>
      </c>
      <c r="POY21" s="146">
        <f t="shared" si="193"/>
        <v>366</v>
      </c>
      <c r="POZ21" s="146">
        <f t="shared" si="193"/>
        <v>366</v>
      </c>
      <c r="PPA21" s="146">
        <f t="shared" si="193"/>
        <v>366</v>
      </c>
      <c r="PPB21" s="146">
        <f t="shared" si="193"/>
        <v>366</v>
      </c>
      <c r="PPC21" s="146">
        <f t="shared" si="193"/>
        <v>366</v>
      </c>
      <c r="PPD21" s="146">
        <f t="shared" si="193"/>
        <v>366</v>
      </c>
      <c r="PPE21" s="146">
        <f t="shared" si="193"/>
        <v>366</v>
      </c>
      <c r="PPF21" s="146">
        <f t="shared" si="193"/>
        <v>366</v>
      </c>
      <c r="PPG21" s="146">
        <f t="shared" si="193"/>
        <v>366</v>
      </c>
      <c r="PPH21" s="146">
        <f t="shared" si="193"/>
        <v>366</v>
      </c>
      <c r="PPI21" s="146">
        <f t="shared" si="193"/>
        <v>366</v>
      </c>
      <c r="PPJ21" s="146">
        <f t="shared" si="193"/>
        <v>366</v>
      </c>
      <c r="PPK21" s="146">
        <f t="shared" si="193"/>
        <v>366</v>
      </c>
      <c r="PPL21" s="146">
        <f t="shared" si="193"/>
        <v>366</v>
      </c>
      <c r="PPM21" s="146">
        <f t="shared" si="193"/>
        <v>366</v>
      </c>
      <c r="PPN21" s="146">
        <f t="shared" si="193"/>
        <v>366</v>
      </c>
      <c r="PPO21" s="146">
        <f t="shared" si="193"/>
        <v>366</v>
      </c>
      <c r="PPP21" s="146">
        <f t="shared" si="193"/>
        <v>366</v>
      </c>
      <c r="PPQ21" s="146">
        <f t="shared" si="193"/>
        <v>366</v>
      </c>
      <c r="PPR21" s="146">
        <f t="shared" si="193"/>
        <v>366</v>
      </c>
      <c r="PPS21" s="146">
        <f t="shared" si="193"/>
        <v>366</v>
      </c>
      <c r="PPT21" s="146">
        <f t="shared" si="193"/>
        <v>366</v>
      </c>
      <c r="PPU21" s="146">
        <f t="shared" si="193"/>
        <v>366</v>
      </c>
      <c r="PPV21" s="146">
        <f t="shared" si="193"/>
        <v>366</v>
      </c>
      <c r="PPW21" s="146">
        <f t="shared" si="193"/>
        <v>366</v>
      </c>
      <c r="PPX21" s="146">
        <f t="shared" si="193"/>
        <v>366</v>
      </c>
      <c r="PPY21" s="146">
        <f t="shared" si="193"/>
        <v>366</v>
      </c>
      <c r="PPZ21" s="146">
        <f t="shared" si="193"/>
        <v>366</v>
      </c>
      <c r="PQA21" s="146">
        <f t="shared" si="193"/>
        <v>366</v>
      </c>
      <c r="PQB21" s="146">
        <f t="shared" si="193"/>
        <v>366</v>
      </c>
      <c r="PQC21" s="146">
        <f t="shared" si="193"/>
        <v>366</v>
      </c>
      <c r="PQD21" s="146">
        <f t="shared" si="193"/>
        <v>366</v>
      </c>
      <c r="PQE21" s="146">
        <f t="shared" si="193"/>
        <v>366</v>
      </c>
      <c r="PQF21" s="146">
        <f t="shared" si="193"/>
        <v>366</v>
      </c>
      <c r="PQG21" s="146">
        <f t="shared" si="193"/>
        <v>366</v>
      </c>
      <c r="PQH21" s="146">
        <f t="shared" si="193"/>
        <v>366</v>
      </c>
      <c r="PQI21" s="146">
        <f t="shared" si="193"/>
        <v>366</v>
      </c>
      <c r="PQJ21" s="146">
        <f t="shared" si="193"/>
        <v>366</v>
      </c>
      <c r="PQK21" s="146">
        <f t="shared" si="193"/>
        <v>366</v>
      </c>
      <c r="PQL21" s="146">
        <f t="shared" si="193"/>
        <v>366</v>
      </c>
      <c r="PQM21" s="146">
        <f t="shared" si="193"/>
        <v>366</v>
      </c>
      <c r="PQN21" s="146">
        <f t="shared" si="193"/>
        <v>366</v>
      </c>
      <c r="PQO21" s="146">
        <f t="shared" si="193"/>
        <v>366</v>
      </c>
      <c r="PQP21" s="146">
        <f t="shared" si="193"/>
        <v>366</v>
      </c>
      <c r="PQQ21" s="146">
        <f t="shared" ref="PQQ21:PTB21" si="194" xml:space="preserve"> DATE(YEAR(PQQ20), MONTH(PQQ20) + 12, DAY(1) - 1)</f>
        <v>366</v>
      </c>
      <c r="PQR21" s="146">
        <f t="shared" si="194"/>
        <v>366</v>
      </c>
      <c r="PQS21" s="146">
        <f t="shared" si="194"/>
        <v>366</v>
      </c>
      <c r="PQT21" s="146">
        <f t="shared" si="194"/>
        <v>366</v>
      </c>
      <c r="PQU21" s="146">
        <f t="shared" si="194"/>
        <v>366</v>
      </c>
      <c r="PQV21" s="146">
        <f t="shared" si="194"/>
        <v>366</v>
      </c>
      <c r="PQW21" s="146">
        <f t="shared" si="194"/>
        <v>366</v>
      </c>
      <c r="PQX21" s="146">
        <f t="shared" si="194"/>
        <v>366</v>
      </c>
      <c r="PQY21" s="146">
        <f t="shared" si="194"/>
        <v>366</v>
      </c>
      <c r="PQZ21" s="146">
        <f t="shared" si="194"/>
        <v>366</v>
      </c>
      <c r="PRA21" s="146">
        <f t="shared" si="194"/>
        <v>366</v>
      </c>
      <c r="PRB21" s="146">
        <f t="shared" si="194"/>
        <v>366</v>
      </c>
      <c r="PRC21" s="146">
        <f t="shared" si="194"/>
        <v>366</v>
      </c>
      <c r="PRD21" s="146">
        <f t="shared" si="194"/>
        <v>366</v>
      </c>
      <c r="PRE21" s="146">
        <f t="shared" si="194"/>
        <v>366</v>
      </c>
      <c r="PRF21" s="146">
        <f t="shared" si="194"/>
        <v>366</v>
      </c>
      <c r="PRG21" s="146">
        <f t="shared" si="194"/>
        <v>366</v>
      </c>
      <c r="PRH21" s="146">
        <f t="shared" si="194"/>
        <v>366</v>
      </c>
      <c r="PRI21" s="146">
        <f t="shared" si="194"/>
        <v>366</v>
      </c>
      <c r="PRJ21" s="146">
        <f t="shared" si="194"/>
        <v>366</v>
      </c>
      <c r="PRK21" s="146">
        <f t="shared" si="194"/>
        <v>366</v>
      </c>
      <c r="PRL21" s="146">
        <f t="shared" si="194"/>
        <v>366</v>
      </c>
      <c r="PRM21" s="146">
        <f t="shared" si="194"/>
        <v>366</v>
      </c>
      <c r="PRN21" s="146">
        <f t="shared" si="194"/>
        <v>366</v>
      </c>
      <c r="PRO21" s="146">
        <f t="shared" si="194"/>
        <v>366</v>
      </c>
      <c r="PRP21" s="146">
        <f t="shared" si="194"/>
        <v>366</v>
      </c>
      <c r="PRQ21" s="146">
        <f t="shared" si="194"/>
        <v>366</v>
      </c>
      <c r="PRR21" s="146">
        <f t="shared" si="194"/>
        <v>366</v>
      </c>
      <c r="PRS21" s="146">
        <f t="shared" si="194"/>
        <v>366</v>
      </c>
      <c r="PRT21" s="146">
        <f t="shared" si="194"/>
        <v>366</v>
      </c>
      <c r="PRU21" s="146">
        <f t="shared" si="194"/>
        <v>366</v>
      </c>
      <c r="PRV21" s="146">
        <f t="shared" si="194"/>
        <v>366</v>
      </c>
      <c r="PRW21" s="146">
        <f t="shared" si="194"/>
        <v>366</v>
      </c>
      <c r="PRX21" s="146">
        <f t="shared" si="194"/>
        <v>366</v>
      </c>
      <c r="PRY21" s="146">
        <f t="shared" si="194"/>
        <v>366</v>
      </c>
      <c r="PRZ21" s="146">
        <f t="shared" si="194"/>
        <v>366</v>
      </c>
      <c r="PSA21" s="146">
        <f t="shared" si="194"/>
        <v>366</v>
      </c>
      <c r="PSB21" s="146">
        <f t="shared" si="194"/>
        <v>366</v>
      </c>
      <c r="PSC21" s="146">
        <f t="shared" si="194"/>
        <v>366</v>
      </c>
      <c r="PSD21" s="146">
        <f t="shared" si="194"/>
        <v>366</v>
      </c>
      <c r="PSE21" s="146">
        <f t="shared" si="194"/>
        <v>366</v>
      </c>
      <c r="PSF21" s="146">
        <f t="shared" si="194"/>
        <v>366</v>
      </c>
      <c r="PSG21" s="146">
        <f t="shared" si="194"/>
        <v>366</v>
      </c>
      <c r="PSH21" s="146">
        <f t="shared" si="194"/>
        <v>366</v>
      </c>
      <c r="PSI21" s="146">
        <f t="shared" si="194"/>
        <v>366</v>
      </c>
      <c r="PSJ21" s="146">
        <f t="shared" si="194"/>
        <v>366</v>
      </c>
      <c r="PSK21" s="146">
        <f t="shared" si="194"/>
        <v>366</v>
      </c>
      <c r="PSL21" s="146">
        <f t="shared" si="194"/>
        <v>366</v>
      </c>
      <c r="PSM21" s="146">
        <f t="shared" si="194"/>
        <v>366</v>
      </c>
      <c r="PSN21" s="146">
        <f t="shared" si="194"/>
        <v>366</v>
      </c>
      <c r="PSO21" s="146">
        <f t="shared" si="194"/>
        <v>366</v>
      </c>
      <c r="PSP21" s="146">
        <f t="shared" si="194"/>
        <v>366</v>
      </c>
      <c r="PSQ21" s="146">
        <f t="shared" si="194"/>
        <v>366</v>
      </c>
      <c r="PSR21" s="146">
        <f t="shared" si="194"/>
        <v>366</v>
      </c>
      <c r="PSS21" s="146">
        <f t="shared" si="194"/>
        <v>366</v>
      </c>
      <c r="PST21" s="146">
        <f t="shared" si="194"/>
        <v>366</v>
      </c>
      <c r="PSU21" s="146">
        <f t="shared" si="194"/>
        <v>366</v>
      </c>
      <c r="PSV21" s="146">
        <f t="shared" si="194"/>
        <v>366</v>
      </c>
      <c r="PSW21" s="146">
        <f t="shared" si="194"/>
        <v>366</v>
      </c>
      <c r="PSX21" s="146">
        <f t="shared" si="194"/>
        <v>366</v>
      </c>
      <c r="PSY21" s="146">
        <f t="shared" si="194"/>
        <v>366</v>
      </c>
      <c r="PSZ21" s="146">
        <f t="shared" si="194"/>
        <v>366</v>
      </c>
      <c r="PTA21" s="146">
        <f t="shared" si="194"/>
        <v>366</v>
      </c>
      <c r="PTB21" s="146">
        <f t="shared" si="194"/>
        <v>366</v>
      </c>
      <c r="PTC21" s="146">
        <f t="shared" ref="PTC21:PVN21" si="195" xml:space="preserve"> DATE(YEAR(PTC20), MONTH(PTC20) + 12, DAY(1) - 1)</f>
        <v>366</v>
      </c>
      <c r="PTD21" s="146">
        <f t="shared" si="195"/>
        <v>366</v>
      </c>
      <c r="PTE21" s="146">
        <f t="shared" si="195"/>
        <v>366</v>
      </c>
      <c r="PTF21" s="146">
        <f t="shared" si="195"/>
        <v>366</v>
      </c>
      <c r="PTG21" s="146">
        <f t="shared" si="195"/>
        <v>366</v>
      </c>
      <c r="PTH21" s="146">
        <f t="shared" si="195"/>
        <v>366</v>
      </c>
      <c r="PTI21" s="146">
        <f t="shared" si="195"/>
        <v>366</v>
      </c>
      <c r="PTJ21" s="146">
        <f t="shared" si="195"/>
        <v>366</v>
      </c>
      <c r="PTK21" s="146">
        <f t="shared" si="195"/>
        <v>366</v>
      </c>
      <c r="PTL21" s="146">
        <f t="shared" si="195"/>
        <v>366</v>
      </c>
      <c r="PTM21" s="146">
        <f t="shared" si="195"/>
        <v>366</v>
      </c>
      <c r="PTN21" s="146">
        <f t="shared" si="195"/>
        <v>366</v>
      </c>
      <c r="PTO21" s="146">
        <f t="shared" si="195"/>
        <v>366</v>
      </c>
      <c r="PTP21" s="146">
        <f t="shared" si="195"/>
        <v>366</v>
      </c>
      <c r="PTQ21" s="146">
        <f t="shared" si="195"/>
        <v>366</v>
      </c>
      <c r="PTR21" s="146">
        <f t="shared" si="195"/>
        <v>366</v>
      </c>
      <c r="PTS21" s="146">
        <f t="shared" si="195"/>
        <v>366</v>
      </c>
      <c r="PTT21" s="146">
        <f t="shared" si="195"/>
        <v>366</v>
      </c>
      <c r="PTU21" s="146">
        <f t="shared" si="195"/>
        <v>366</v>
      </c>
      <c r="PTV21" s="146">
        <f t="shared" si="195"/>
        <v>366</v>
      </c>
      <c r="PTW21" s="146">
        <f t="shared" si="195"/>
        <v>366</v>
      </c>
      <c r="PTX21" s="146">
        <f t="shared" si="195"/>
        <v>366</v>
      </c>
      <c r="PTY21" s="146">
        <f t="shared" si="195"/>
        <v>366</v>
      </c>
      <c r="PTZ21" s="146">
        <f t="shared" si="195"/>
        <v>366</v>
      </c>
      <c r="PUA21" s="146">
        <f t="shared" si="195"/>
        <v>366</v>
      </c>
      <c r="PUB21" s="146">
        <f t="shared" si="195"/>
        <v>366</v>
      </c>
      <c r="PUC21" s="146">
        <f t="shared" si="195"/>
        <v>366</v>
      </c>
      <c r="PUD21" s="146">
        <f t="shared" si="195"/>
        <v>366</v>
      </c>
      <c r="PUE21" s="146">
        <f t="shared" si="195"/>
        <v>366</v>
      </c>
      <c r="PUF21" s="146">
        <f t="shared" si="195"/>
        <v>366</v>
      </c>
      <c r="PUG21" s="146">
        <f t="shared" si="195"/>
        <v>366</v>
      </c>
      <c r="PUH21" s="146">
        <f t="shared" si="195"/>
        <v>366</v>
      </c>
      <c r="PUI21" s="146">
        <f t="shared" si="195"/>
        <v>366</v>
      </c>
      <c r="PUJ21" s="146">
        <f t="shared" si="195"/>
        <v>366</v>
      </c>
      <c r="PUK21" s="146">
        <f t="shared" si="195"/>
        <v>366</v>
      </c>
      <c r="PUL21" s="146">
        <f t="shared" si="195"/>
        <v>366</v>
      </c>
      <c r="PUM21" s="146">
        <f t="shared" si="195"/>
        <v>366</v>
      </c>
      <c r="PUN21" s="146">
        <f t="shared" si="195"/>
        <v>366</v>
      </c>
      <c r="PUO21" s="146">
        <f t="shared" si="195"/>
        <v>366</v>
      </c>
      <c r="PUP21" s="146">
        <f t="shared" si="195"/>
        <v>366</v>
      </c>
      <c r="PUQ21" s="146">
        <f t="shared" si="195"/>
        <v>366</v>
      </c>
      <c r="PUR21" s="146">
        <f t="shared" si="195"/>
        <v>366</v>
      </c>
      <c r="PUS21" s="146">
        <f t="shared" si="195"/>
        <v>366</v>
      </c>
      <c r="PUT21" s="146">
        <f t="shared" si="195"/>
        <v>366</v>
      </c>
      <c r="PUU21" s="146">
        <f t="shared" si="195"/>
        <v>366</v>
      </c>
      <c r="PUV21" s="146">
        <f t="shared" si="195"/>
        <v>366</v>
      </c>
      <c r="PUW21" s="146">
        <f t="shared" si="195"/>
        <v>366</v>
      </c>
      <c r="PUX21" s="146">
        <f t="shared" si="195"/>
        <v>366</v>
      </c>
      <c r="PUY21" s="146">
        <f t="shared" si="195"/>
        <v>366</v>
      </c>
      <c r="PUZ21" s="146">
        <f t="shared" si="195"/>
        <v>366</v>
      </c>
      <c r="PVA21" s="146">
        <f t="shared" si="195"/>
        <v>366</v>
      </c>
      <c r="PVB21" s="146">
        <f t="shared" si="195"/>
        <v>366</v>
      </c>
      <c r="PVC21" s="146">
        <f t="shared" si="195"/>
        <v>366</v>
      </c>
      <c r="PVD21" s="146">
        <f t="shared" si="195"/>
        <v>366</v>
      </c>
      <c r="PVE21" s="146">
        <f t="shared" si="195"/>
        <v>366</v>
      </c>
      <c r="PVF21" s="146">
        <f t="shared" si="195"/>
        <v>366</v>
      </c>
      <c r="PVG21" s="146">
        <f t="shared" si="195"/>
        <v>366</v>
      </c>
      <c r="PVH21" s="146">
        <f t="shared" si="195"/>
        <v>366</v>
      </c>
      <c r="PVI21" s="146">
        <f t="shared" si="195"/>
        <v>366</v>
      </c>
      <c r="PVJ21" s="146">
        <f t="shared" si="195"/>
        <v>366</v>
      </c>
      <c r="PVK21" s="146">
        <f t="shared" si="195"/>
        <v>366</v>
      </c>
      <c r="PVL21" s="146">
        <f t="shared" si="195"/>
        <v>366</v>
      </c>
      <c r="PVM21" s="146">
        <f t="shared" si="195"/>
        <v>366</v>
      </c>
      <c r="PVN21" s="146">
        <f t="shared" si="195"/>
        <v>366</v>
      </c>
      <c r="PVO21" s="146">
        <f t="shared" ref="PVO21:PXZ21" si="196" xml:space="preserve"> DATE(YEAR(PVO20), MONTH(PVO20) + 12, DAY(1) - 1)</f>
        <v>366</v>
      </c>
      <c r="PVP21" s="146">
        <f t="shared" si="196"/>
        <v>366</v>
      </c>
      <c r="PVQ21" s="146">
        <f t="shared" si="196"/>
        <v>366</v>
      </c>
      <c r="PVR21" s="146">
        <f t="shared" si="196"/>
        <v>366</v>
      </c>
      <c r="PVS21" s="146">
        <f t="shared" si="196"/>
        <v>366</v>
      </c>
      <c r="PVT21" s="146">
        <f t="shared" si="196"/>
        <v>366</v>
      </c>
      <c r="PVU21" s="146">
        <f t="shared" si="196"/>
        <v>366</v>
      </c>
      <c r="PVV21" s="146">
        <f t="shared" si="196"/>
        <v>366</v>
      </c>
      <c r="PVW21" s="146">
        <f t="shared" si="196"/>
        <v>366</v>
      </c>
      <c r="PVX21" s="146">
        <f t="shared" si="196"/>
        <v>366</v>
      </c>
      <c r="PVY21" s="146">
        <f t="shared" si="196"/>
        <v>366</v>
      </c>
      <c r="PVZ21" s="146">
        <f t="shared" si="196"/>
        <v>366</v>
      </c>
      <c r="PWA21" s="146">
        <f t="shared" si="196"/>
        <v>366</v>
      </c>
      <c r="PWB21" s="146">
        <f t="shared" si="196"/>
        <v>366</v>
      </c>
      <c r="PWC21" s="146">
        <f t="shared" si="196"/>
        <v>366</v>
      </c>
      <c r="PWD21" s="146">
        <f t="shared" si="196"/>
        <v>366</v>
      </c>
      <c r="PWE21" s="146">
        <f t="shared" si="196"/>
        <v>366</v>
      </c>
      <c r="PWF21" s="146">
        <f t="shared" si="196"/>
        <v>366</v>
      </c>
      <c r="PWG21" s="146">
        <f t="shared" si="196"/>
        <v>366</v>
      </c>
      <c r="PWH21" s="146">
        <f t="shared" si="196"/>
        <v>366</v>
      </c>
      <c r="PWI21" s="146">
        <f t="shared" si="196"/>
        <v>366</v>
      </c>
      <c r="PWJ21" s="146">
        <f t="shared" si="196"/>
        <v>366</v>
      </c>
      <c r="PWK21" s="146">
        <f t="shared" si="196"/>
        <v>366</v>
      </c>
      <c r="PWL21" s="146">
        <f t="shared" si="196"/>
        <v>366</v>
      </c>
      <c r="PWM21" s="146">
        <f t="shared" si="196"/>
        <v>366</v>
      </c>
      <c r="PWN21" s="146">
        <f t="shared" si="196"/>
        <v>366</v>
      </c>
      <c r="PWO21" s="146">
        <f t="shared" si="196"/>
        <v>366</v>
      </c>
      <c r="PWP21" s="146">
        <f t="shared" si="196"/>
        <v>366</v>
      </c>
      <c r="PWQ21" s="146">
        <f t="shared" si="196"/>
        <v>366</v>
      </c>
      <c r="PWR21" s="146">
        <f t="shared" si="196"/>
        <v>366</v>
      </c>
      <c r="PWS21" s="146">
        <f t="shared" si="196"/>
        <v>366</v>
      </c>
      <c r="PWT21" s="146">
        <f t="shared" si="196"/>
        <v>366</v>
      </c>
      <c r="PWU21" s="146">
        <f t="shared" si="196"/>
        <v>366</v>
      </c>
      <c r="PWV21" s="146">
        <f t="shared" si="196"/>
        <v>366</v>
      </c>
      <c r="PWW21" s="146">
        <f t="shared" si="196"/>
        <v>366</v>
      </c>
      <c r="PWX21" s="146">
        <f t="shared" si="196"/>
        <v>366</v>
      </c>
      <c r="PWY21" s="146">
        <f t="shared" si="196"/>
        <v>366</v>
      </c>
      <c r="PWZ21" s="146">
        <f t="shared" si="196"/>
        <v>366</v>
      </c>
      <c r="PXA21" s="146">
        <f t="shared" si="196"/>
        <v>366</v>
      </c>
      <c r="PXB21" s="146">
        <f t="shared" si="196"/>
        <v>366</v>
      </c>
      <c r="PXC21" s="146">
        <f t="shared" si="196"/>
        <v>366</v>
      </c>
      <c r="PXD21" s="146">
        <f t="shared" si="196"/>
        <v>366</v>
      </c>
      <c r="PXE21" s="146">
        <f t="shared" si="196"/>
        <v>366</v>
      </c>
      <c r="PXF21" s="146">
        <f t="shared" si="196"/>
        <v>366</v>
      </c>
      <c r="PXG21" s="146">
        <f t="shared" si="196"/>
        <v>366</v>
      </c>
      <c r="PXH21" s="146">
        <f t="shared" si="196"/>
        <v>366</v>
      </c>
      <c r="PXI21" s="146">
        <f t="shared" si="196"/>
        <v>366</v>
      </c>
      <c r="PXJ21" s="146">
        <f t="shared" si="196"/>
        <v>366</v>
      </c>
      <c r="PXK21" s="146">
        <f t="shared" si="196"/>
        <v>366</v>
      </c>
      <c r="PXL21" s="146">
        <f t="shared" si="196"/>
        <v>366</v>
      </c>
      <c r="PXM21" s="146">
        <f t="shared" si="196"/>
        <v>366</v>
      </c>
      <c r="PXN21" s="146">
        <f t="shared" si="196"/>
        <v>366</v>
      </c>
      <c r="PXO21" s="146">
        <f t="shared" si="196"/>
        <v>366</v>
      </c>
      <c r="PXP21" s="146">
        <f t="shared" si="196"/>
        <v>366</v>
      </c>
      <c r="PXQ21" s="146">
        <f t="shared" si="196"/>
        <v>366</v>
      </c>
      <c r="PXR21" s="146">
        <f t="shared" si="196"/>
        <v>366</v>
      </c>
      <c r="PXS21" s="146">
        <f t="shared" si="196"/>
        <v>366</v>
      </c>
      <c r="PXT21" s="146">
        <f t="shared" si="196"/>
        <v>366</v>
      </c>
      <c r="PXU21" s="146">
        <f t="shared" si="196"/>
        <v>366</v>
      </c>
      <c r="PXV21" s="146">
        <f t="shared" si="196"/>
        <v>366</v>
      </c>
      <c r="PXW21" s="146">
        <f t="shared" si="196"/>
        <v>366</v>
      </c>
      <c r="PXX21" s="146">
        <f t="shared" si="196"/>
        <v>366</v>
      </c>
      <c r="PXY21" s="146">
        <f t="shared" si="196"/>
        <v>366</v>
      </c>
      <c r="PXZ21" s="146">
        <f t="shared" si="196"/>
        <v>366</v>
      </c>
      <c r="PYA21" s="146">
        <f t="shared" ref="PYA21:QAL21" si="197" xml:space="preserve"> DATE(YEAR(PYA20), MONTH(PYA20) + 12, DAY(1) - 1)</f>
        <v>366</v>
      </c>
      <c r="PYB21" s="146">
        <f t="shared" si="197"/>
        <v>366</v>
      </c>
      <c r="PYC21" s="146">
        <f t="shared" si="197"/>
        <v>366</v>
      </c>
      <c r="PYD21" s="146">
        <f t="shared" si="197"/>
        <v>366</v>
      </c>
      <c r="PYE21" s="146">
        <f t="shared" si="197"/>
        <v>366</v>
      </c>
      <c r="PYF21" s="146">
        <f t="shared" si="197"/>
        <v>366</v>
      </c>
      <c r="PYG21" s="146">
        <f t="shared" si="197"/>
        <v>366</v>
      </c>
      <c r="PYH21" s="146">
        <f t="shared" si="197"/>
        <v>366</v>
      </c>
      <c r="PYI21" s="146">
        <f t="shared" si="197"/>
        <v>366</v>
      </c>
      <c r="PYJ21" s="146">
        <f t="shared" si="197"/>
        <v>366</v>
      </c>
      <c r="PYK21" s="146">
        <f t="shared" si="197"/>
        <v>366</v>
      </c>
      <c r="PYL21" s="146">
        <f t="shared" si="197"/>
        <v>366</v>
      </c>
      <c r="PYM21" s="146">
        <f t="shared" si="197"/>
        <v>366</v>
      </c>
      <c r="PYN21" s="146">
        <f t="shared" si="197"/>
        <v>366</v>
      </c>
      <c r="PYO21" s="146">
        <f t="shared" si="197"/>
        <v>366</v>
      </c>
      <c r="PYP21" s="146">
        <f t="shared" si="197"/>
        <v>366</v>
      </c>
      <c r="PYQ21" s="146">
        <f t="shared" si="197"/>
        <v>366</v>
      </c>
      <c r="PYR21" s="146">
        <f t="shared" si="197"/>
        <v>366</v>
      </c>
      <c r="PYS21" s="146">
        <f t="shared" si="197"/>
        <v>366</v>
      </c>
      <c r="PYT21" s="146">
        <f t="shared" si="197"/>
        <v>366</v>
      </c>
      <c r="PYU21" s="146">
        <f t="shared" si="197"/>
        <v>366</v>
      </c>
      <c r="PYV21" s="146">
        <f t="shared" si="197"/>
        <v>366</v>
      </c>
      <c r="PYW21" s="146">
        <f t="shared" si="197"/>
        <v>366</v>
      </c>
      <c r="PYX21" s="146">
        <f t="shared" si="197"/>
        <v>366</v>
      </c>
      <c r="PYY21" s="146">
        <f t="shared" si="197"/>
        <v>366</v>
      </c>
      <c r="PYZ21" s="146">
        <f t="shared" si="197"/>
        <v>366</v>
      </c>
      <c r="PZA21" s="146">
        <f t="shared" si="197"/>
        <v>366</v>
      </c>
      <c r="PZB21" s="146">
        <f t="shared" si="197"/>
        <v>366</v>
      </c>
      <c r="PZC21" s="146">
        <f t="shared" si="197"/>
        <v>366</v>
      </c>
      <c r="PZD21" s="146">
        <f t="shared" si="197"/>
        <v>366</v>
      </c>
      <c r="PZE21" s="146">
        <f t="shared" si="197"/>
        <v>366</v>
      </c>
      <c r="PZF21" s="146">
        <f t="shared" si="197"/>
        <v>366</v>
      </c>
      <c r="PZG21" s="146">
        <f t="shared" si="197"/>
        <v>366</v>
      </c>
      <c r="PZH21" s="146">
        <f t="shared" si="197"/>
        <v>366</v>
      </c>
      <c r="PZI21" s="146">
        <f t="shared" si="197"/>
        <v>366</v>
      </c>
      <c r="PZJ21" s="146">
        <f t="shared" si="197"/>
        <v>366</v>
      </c>
      <c r="PZK21" s="146">
        <f t="shared" si="197"/>
        <v>366</v>
      </c>
      <c r="PZL21" s="146">
        <f t="shared" si="197"/>
        <v>366</v>
      </c>
      <c r="PZM21" s="146">
        <f t="shared" si="197"/>
        <v>366</v>
      </c>
      <c r="PZN21" s="146">
        <f t="shared" si="197"/>
        <v>366</v>
      </c>
      <c r="PZO21" s="146">
        <f t="shared" si="197"/>
        <v>366</v>
      </c>
      <c r="PZP21" s="146">
        <f t="shared" si="197"/>
        <v>366</v>
      </c>
      <c r="PZQ21" s="146">
        <f t="shared" si="197"/>
        <v>366</v>
      </c>
      <c r="PZR21" s="146">
        <f t="shared" si="197"/>
        <v>366</v>
      </c>
      <c r="PZS21" s="146">
        <f t="shared" si="197"/>
        <v>366</v>
      </c>
      <c r="PZT21" s="146">
        <f t="shared" si="197"/>
        <v>366</v>
      </c>
      <c r="PZU21" s="146">
        <f t="shared" si="197"/>
        <v>366</v>
      </c>
      <c r="PZV21" s="146">
        <f t="shared" si="197"/>
        <v>366</v>
      </c>
      <c r="PZW21" s="146">
        <f t="shared" si="197"/>
        <v>366</v>
      </c>
      <c r="PZX21" s="146">
        <f t="shared" si="197"/>
        <v>366</v>
      </c>
      <c r="PZY21" s="146">
        <f t="shared" si="197"/>
        <v>366</v>
      </c>
      <c r="PZZ21" s="146">
        <f t="shared" si="197"/>
        <v>366</v>
      </c>
      <c r="QAA21" s="146">
        <f t="shared" si="197"/>
        <v>366</v>
      </c>
      <c r="QAB21" s="146">
        <f t="shared" si="197"/>
        <v>366</v>
      </c>
      <c r="QAC21" s="146">
        <f t="shared" si="197"/>
        <v>366</v>
      </c>
      <c r="QAD21" s="146">
        <f t="shared" si="197"/>
        <v>366</v>
      </c>
      <c r="QAE21" s="146">
        <f t="shared" si="197"/>
        <v>366</v>
      </c>
      <c r="QAF21" s="146">
        <f t="shared" si="197"/>
        <v>366</v>
      </c>
      <c r="QAG21" s="146">
        <f t="shared" si="197"/>
        <v>366</v>
      </c>
      <c r="QAH21" s="146">
        <f t="shared" si="197"/>
        <v>366</v>
      </c>
      <c r="QAI21" s="146">
        <f t="shared" si="197"/>
        <v>366</v>
      </c>
      <c r="QAJ21" s="146">
        <f t="shared" si="197"/>
        <v>366</v>
      </c>
      <c r="QAK21" s="146">
        <f t="shared" si="197"/>
        <v>366</v>
      </c>
      <c r="QAL21" s="146">
        <f t="shared" si="197"/>
        <v>366</v>
      </c>
      <c r="QAM21" s="146">
        <f t="shared" ref="QAM21:QCX21" si="198" xml:space="preserve"> DATE(YEAR(QAM20), MONTH(QAM20) + 12, DAY(1) - 1)</f>
        <v>366</v>
      </c>
      <c r="QAN21" s="146">
        <f t="shared" si="198"/>
        <v>366</v>
      </c>
      <c r="QAO21" s="146">
        <f t="shared" si="198"/>
        <v>366</v>
      </c>
      <c r="QAP21" s="146">
        <f t="shared" si="198"/>
        <v>366</v>
      </c>
      <c r="QAQ21" s="146">
        <f t="shared" si="198"/>
        <v>366</v>
      </c>
      <c r="QAR21" s="146">
        <f t="shared" si="198"/>
        <v>366</v>
      </c>
      <c r="QAS21" s="146">
        <f t="shared" si="198"/>
        <v>366</v>
      </c>
      <c r="QAT21" s="146">
        <f t="shared" si="198"/>
        <v>366</v>
      </c>
      <c r="QAU21" s="146">
        <f t="shared" si="198"/>
        <v>366</v>
      </c>
      <c r="QAV21" s="146">
        <f t="shared" si="198"/>
        <v>366</v>
      </c>
      <c r="QAW21" s="146">
        <f t="shared" si="198"/>
        <v>366</v>
      </c>
      <c r="QAX21" s="146">
        <f t="shared" si="198"/>
        <v>366</v>
      </c>
      <c r="QAY21" s="146">
        <f t="shared" si="198"/>
        <v>366</v>
      </c>
      <c r="QAZ21" s="146">
        <f t="shared" si="198"/>
        <v>366</v>
      </c>
      <c r="QBA21" s="146">
        <f t="shared" si="198"/>
        <v>366</v>
      </c>
      <c r="QBB21" s="146">
        <f t="shared" si="198"/>
        <v>366</v>
      </c>
      <c r="QBC21" s="146">
        <f t="shared" si="198"/>
        <v>366</v>
      </c>
      <c r="QBD21" s="146">
        <f t="shared" si="198"/>
        <v>366</v>
      </c>
      <c r="QBE21" s="146">
        <f t="shared" si="198"/>
        <v>366</v>
      </c>
      <c r="QBF21" s="146">
        <f t="shared" si="198"/>
        <v>366</v>
      </c>
      <c r="QBG21" s="146">
        <f t="shared" si="198"/>
        <v>366</v>
      </c>
      <c r="QBH21" s="146">
        <f t="shared" si="198"/>
        <v>366</v>
      </c>
      <c r="QBI21" s="146">
        <f t="shared" si="198"/>
        <v>366</v>
      </c>
      <c r="QBJ21" s="146">
        <f t="shared" si="198"/>
        <v>366</v>
      </c>
      <c r="QBK21" s="146">
        <f t="shared" si="198"/>
        <v>366</v>
      </c>
      <c r="QBL21" s="146">
        <f t="shared" si="198"/>
        <v>366</v>
      </c>
      <c r="QBM21" s="146">
        <f t="shared" si="198"/>
        <v>366</v>
      </c>
      <c r="QBN21" s="146">
        <f t="shared" si="198"/>
        <v>366</v>
      </c>
      <c r="QBO21" s="146">
        <f t="shared" si="198"/>
        <v>366</v>
      </c>
      <c r="QBP21" s="146">
        <f t="shared" si="198"/>
        <v>366</v>
      </c>
      <c r="QBQ21" s="146">
        <f t="shared" si="198"/>
        <v>366</v>
      </c>
      <c r="QBR21" s="146">
        <f t="shared" si="198"/>
        <v>366</v>
      </c>
      <c r="QBS21" s="146">
        <f t="shared" si="198"/>
        <v>366</v>
      </c>
      <c r="QBT21" s="146">
        <f t="shared" si="198"/>
        <v>366</v>
      </c>
      <c r="QBU21" s="146">
        <f t="shared" si="198"/>
        <v>366</v>
      </c>
      <c r="QBV21" s="146">
        <f t="shared" si="198"/>
        <v>366</v>
      </c>
      <c r="QBW21" s="146">
        <f t="shared" si="198"/>
        <v>366</v>
      </c>
      <c r="QBX21" s="146">
        <f t="shared" si="198"/>
        <v>366</v>
      </c>
      <c r="QBY21" s="146">
        <f t="shared" si="198"/>
        <v>366</v>
      </c>
      <c r="QBZ21" s="146">
        <f t="shared" si="198"/>
        <v>366</v>
      </c>
      <c r="QCA21" s="146">
        <f t="shared" si="198"/>
        <v>366</v>
      </c>
      <c r="QCB21" s="146">
        <f t="shared" si="198"/>
        <v>366</v>
      </c>
      <c r="QCC21" s="146">
        <f t="shared" si="198"/>
        <v>366</v>
      </c>
      <c r="QCD21" s="146">
        <f t="shared" si="198"/>
        <v>366</v>
      </c>
      <c r="QCE21" s="146">
        <f t="shared" si="198"/>
        <v>366</v>
      </c>
      <c r="QCF21" s="146">
        <f t="shared" si="198"/>
        <v>366</v>
      </c>
      <c r="QCG21" s="146">
        <f t="shared" si="198"/>
        <v>366</v>
      </c>
      <c r="QCH21" s="146">
        <f t="shared" si="198"/>
        <v>366</v>
      </c>
      <c r="QCI21" s="146">
        <f t="shared" si="198"/>
        <v>366</v>
      </c>
      <c r="QCJ21" s="146">
        <f t="shared" si="198"/>
        <v>366</v>
      </c>
      <c r="QCK21" s="146">
        <f t="shared" si="198"/>
        <v>366</v>
      </c>
      <c r="QCL21" s="146">
        <f t="shared" si="198"/>
        <v>366</v>
      </c>
      <c r="QCM21" s="146">
        <f t="shared" si="198"/>
        <v>366</v>
      </c>
      <c r="QCN21" s="146">
        <f t="shared" si="198"/>
        <v>366</v>
      </c>
      <c r="QCO21" s="146">
        <f t="shared" si="198"/>
        <v>366</v>
      </c>
      <c r="QCP21" s="146">
        <f t="shared" si="198"/>
        <v>366</v>
      </c>
      <c r="QCQ21" s="146">
        <f t="shared" si="198"/>
        <v>366</v>
      </c>
      <c r="QCR21" s="146">
        <f t="shared" si="198"/>
        <v>366</v>
      </c>
      <c r="QCS21" s="146">
        <f t="shared" si="198"/>
        <v>366</v>
      </c>
      <c r="QCT21" s="146">
        <f t="shared" si="198"/>
        <v>366</v>
      </c>
      <c r="QCU21" s="146">
        <f t="shared" si="198"/>
        <v>366</v>
      </c>
      <c r="QCV21" s="146">
        <f t="shared" si="198"/>
        <v>366</v>
      </c>
      <c r="QCW21" s="146">
        <f t="shared" si="198"/>
        <v>366</v>
      </c>
      <c r="QCX21" s="146">
        <f t="shared" si="198"/>
        <v>366</v>
      </c>
      <c r="QCY21" s="146">
        <f t="shared" ref="QCY21:QFJ21" si="199" xml:space="preserve"> DATE(YEAR(QCY20), MONTH(QCY20) + 12, DAY(1) - 1)</f>
        <v>366</v>
      </c>
      <c r="QCZ21" s="146">
        <f t="shared" si="199"/>
        <v>366</v>
      </c>
      <c r="QDA21" s="146">
        <f t="shared" si="199"/>
        <v>366</v>
      </c>
      <c r="QDB21" s="146">
        <f t="shared" si="199"/>
        <v>366</v>
      </c>
      <c r="QDC21" s="146">
        <f t="shared" si="199"/>
        <v>366</v>
      </c>
      <c r="QDD21" s="146">
        <f t="shared" si="199"/>
        <v>366</v>
      </c>
      <c r="QDE21" s="146">
        <f t="shared" si="199"/>
        <v>366</v>
      </c>
      <c r="QDF21" s="146">
        <f t="shared" si="199"/>
        <v>366</v>
      </c>
      <c r="QDG21" s="146">
        <f t="shared" si="199"/>
        <v>366</v>
      </c>
      <c r="QDH21" s="146">
        <f t="shared" si="199"/>
        <v>366</v>
      </c>
      <c r="QDI21" s="146">
        <f t="shared" si="199"/>
        <v>366</v>
      </c>
      <c r="QDJ21" s="146">
        <f t="shared" si="199"/>
        <v>366</v>
      </c>
      <c r="QDK21" s="146">
        <f t="shared" si="199"/>
        <v>366</v>
      </c>
      <c r="QDL21" s="146">
        <f t="shared" si="199"/>
        <v>366</v>
      </c>
      <c r="QDM21" s="146">
        <f t="shared" si="199"/>
        <v>366</v>
      </c>
      <c r="QDN21" s="146">
        <f t="shared" si="199"/>
        <v>366</v>
      </c>
      <c r="QDO21" s="146">
        <f t="shared" si="199"/>
        <v>366</v>
      </c>
      <c r="QDP21" s="146">
        <f t="shared" si="199"/>
        <v>366</v>
      </c>
      <c r="QDQ21" s="146">
        <f t="shared" si="199"/>
        <v>366</v>
      </c>
      <c r="QDR21" s="146">
        <f t="shared" si="199"/>
        <v>366</v>
      </c>
      <c r="QDS21" s="146">
        <f t="shared" si="199"/>
        <v>366</v>
      </c>
      <c r="QDT21" s="146">
        <f t="shared" si="199"/>
        <v>366</v>
      </c>
      <c r="QDU21" s="146">
        <f t="shared" si="199"/>
        <v>366</v>
      </c>
      <c r="QDV21" s="146">
        <f t="shared" si="199"/>
        <v>366</v>
      </c>
      <c r="QDW21" s="146">
        <f t="shared" si="199"/>
        <v>366</v>
      </c>
      <c r="QDX21" s="146">
        <f t="shared" si="199"/>
        <v>366</v>
      </c>
      <c r="QDY21" s="146">
        <f t="shared" si="199"/>
        <v>366</v>
      </c>
      <c r="QDZ21" s="146">
        <f t="shared" si="199"/>
        <v>366</v>
      </c>
      <c r="QEA21" s="146">
        <f t="shared" si="199"/>
        <v>366</v>
      </c>
      <c r="QEB21" s="146">
        <f t="shared" si="199"/>
        <v>366</v>
      </c>
      <c r="QEC21" s="146">
        <f t="shared" si="199"/>
        <v>366</v>
      </c>
      <c r="QED21" s="146">
        <f t="shared" si="199"/>
        <v>366</v>
      </c>
      <c r="QEE21" s="146">
        <f t="shared" si="199"/>
        <v>366</v>
      </c>
      <c r="QEF21" s="146">
        <f t="shared" si="199"/>
        <v>366</v>
      </c>
      <c r="QEG21" s="146">
        <f t="shared" si="199"/>
        <v>366</v>
      </c>
      <c r="QEH21" s="146">
        <f t="shared" si="199"/>
        <v>366</v>
      </c>
      <c r="QEI21" s="146">
        <f t="shared" si="199"/>
        <v>366</v>
      </c>
      <c r="QEJ21" s="146">
        <f t="shared" si="199"/>
        <v>366</v>
      </c>
      <c r="QEK21" s="146">
        <f t="shared" si="199"/>
        <v>366</v>
      </c>
      <c r="QEL21" s="146">
        <f t="shared" si="199"/>
        <v>366</v>
      </c>
      <c r="QEM21" s="146">
        <f t="shared" si="199"/>
        <v>366</v>
      </c>
      <c r="QEN21" s="146">
        <f t="shared" si="199"/>
        <v>366</v>
      </c>
      <c r="QEO21" s="146">
        <f t="shared" si="199"/>
        <v>366</v>
      </c>
      <c r="QEP21" s="146">
        <f t="shared" si="199"/>
        <v>366</v>
      </c>
      <c r="QEQ21" s="146">
        <f t="shared" si="199"/>
        <v>366</v>
      </c>
      <c r="QER21" s="146">
        <f t="shared" si="199"/>
        <v>366</v>
      </c>
      <c r="QES21" s="146">
        <f t="shared" si="199"/>
        <v>366</v>
      </c>
      <c r="QET21" s="146">
        <f t="shared" si="199"/>
        <v>366</v>
      </c>
      <c r="QEU21" s="146">
        <f t="shared" si="199"/>
        <v>366</v>
      </c>
      <c r="QEV21" s="146">
        <f t="shared" si="199"/>
        <v>366</v>
      </c>
      <c r="QEW21" s="146">
        <f t="shared" si="199"/>
        <v>366</v>
      </c>
      <c r="QEX21" s="146">
        <f t="shared" si="199"/>
        <v>366</v>
      </c>
      <c r="QEY21" s="146">
        <f t="shared" si="199"/>
        <v>366</v>
      </c>
      <c r="QEZ21" s="146">
        <f t="shared" si="199"/>
        <v>366</v>
      </c>
      <c r="QFA21" s="146">
        <f t="shared" si="199"/>
        <v>366</v>
      </c>
      <c r="QFB21" s="146">
        <f t="shared" si="199"/>
        <v>366</v>
      </c>
      <c r="QFC21" s="146">
        <f t="shared" si="199"/>
        <v>366</v>
      </c>
      <c r="QFD21" s="146">
        <f t="shared" si="199"/>
        <v>366</v>
      </c>
      <c r="QFE21" s="146">
        <f t="shared" si="199"/>
        <v>366</v>
      </c>
      <c r="QFF21" s="146">
        <f t="shared" si="199"/>
        <v>366</v>
      </c>
      <c r="QFG21" s="146">
        <f t="shared" si="199"/>
        <v>366</v>
      </c>
      <c r="QFH21" s="146">
        <f t="shared" si="199"/>
        <v>366</v>
      </c>
      <c r="QFI21" s="146">
        <f t="shared" si="199"/>
        <v>366</v>
      </c>
      <c r="QFJ21" s="146">
        <f t="shared" si="199"/>
        <v>366</v>
      </c>
      <c r="QFK21" s="146">
        <f t="shared" ref="QFK21:QHV21" si="200" xml:space="preserve"> DATE(YEAR(QFK20), MONTH(QFK20) + 12, DAY(1) - 1)</f>
        <v>366</v>
      </c>
      <c r="QFL21" s="146">
        <f t="shared" si="200"/>
        <v>366</v>
      </c>
      <c r="QFM21" s="146">
        <f t="shared" si="200"/>
        <v>366</v>
      </c>
      <c r="QFN21" s="146">
        <f t="shared" si="200"/>
        <v>366</v>
      </c>
      <c r="QFO21" s="146">
        <f t="shared" si="200"/>
        <v>366</v>
      </c>
      <c r="QFP21" s="146">
        <f t="shared" si="200"/>
        <v>366</v>
      </c>
      <c r="QFQ21" s="146">
        <f t="shared" si="200"/>
        <v>366</v>
      </c>
      <c r="QFR21" s="146">
        <f t="shared" si="200"/>
        <v>366</v>
      </c>
      <c r="QFS21" s="146">
        <f t="shared" si="200"/>
        <v>366</v>
      </c>
      <c r="QFT21" s="146">
        <f t="shared" si="200"/>
        <v>366</v>
      </c>
      <c r="QFU21" s="146">
        <f t="shared" si="200"/>
        <v>366</v>
      </c>
      <c r="QFV21" s="146">
        <f t="shared" si="200"/>
        <v>366</v>
      </c>
      <c r="QFW21" s="146">
        <f t="shared" si="200"/>
        <v>366</v>
      </c>
      <c r="QFX21" s="146">
        <f t="shared" si="200"/>
        <v>366</v>
      </c>
      <c r="QFY21" s="146">
        <f t="shared" si="200"/>
        <v>366</v>
      </c>
      <c r="QFZ21" s="146">
        <f t="shared" si="200"/>
        <v>366</v>
      </c>
      <c r="QGA21" s="146">
        <f t="shared" si="200"/>
        <v>366</v>
      </c>
      <c r="QGB21" s="146">
        <f t="shared" si="200"/>
        <v>366</v>
      </c>
      <c r="QGC21" s="146">
        <f t="shared" si="200"/>
        <v>366</v>
      </c>
      <c r="QGD21" s="146">
        <f t="shared" si="200"/>
        <v>366</v>
      </c>
      <c r="QGE21" s="146">
        <f t="shared" si="200"/>
        <v>366</v>
      </c>
      <c r="QGF21" s="146">
        <f t="shared" si="200"/>
        <v>366</v>
      </c>
      <c r="QGG21" s="146">
        <f t="shared" si="200"/>
        <v>366</v>
      </c>
      <c r="QGH21" s="146">
        <f t="shared" si="200"/>
        <v>366</v>
      </c>
      <c r="QGI21" s="146">
        <f t="shared" si="200"/>
        <v>366</v>
      </c>
      <c r="QGJ21" s="146">
        <f t="shared" si="200"/>
        <v>366</v>
      </c>
      <c r="QGK21" s="146">
        <f t="shared" si="200"/>
        <v>366</v>
      </c>
      <c r="QGL21" s="146">
        <f t="shared" si="200"/>
        <v>366</v>
      </c>
      <c r="QGM21" s="146">
        <f t="shared" si="200"/>
        <v>366</v>
      </c>
      <c r="QGN21" s="146">
        <f t="shared" si="200"/>
        <v>366</v>
      </c>
      <c r="QGO21" s="146">
        <f t="shared" si="200"/>
        <v>366</v>
      </c>
      <c r="QGP21" s="146">
        <f t="shared" si="200"/>
        <v>366</v>
      </c>
      <c r="QGQ21" s="146">
        <f t="shared" si="200"/>
        <v>366</v>
      </c>
      <c r="QGR21" s="146">
        <f t="shared" si="200"/>
        <v>366</v>
      </c>
      <c r="QGS21" s="146">
        <f t="shared" si="200"/>
        <v>366</v>
      </c>
      <c r="QGT21" s="146">
        <f t="shared" si="200"/>
        <v>366</v>
      </c>
      <c r="QGU21" s="146">
        <f t="shared" si="200"/>
        <v>366</v>
      </c>
      <c r="QGV21" s="146">
        <f t="shared" si="200"/>
        <v>366</v>
      </c>
      <c r="QGW21" s="146">
        <f t="shared" si="200"/>
        <v>366</v>
      </c>
      <c r="QGX21" s="146">
        <f t="shared" si="200"/>
        <v>366</v>
      </c>
      <c r="QGY21" s="146">
        <f t="shared" si="200"/>
        <v>366</v>
      </c>
      <c r="QGZ21" s="146">
        <f t="shared" si="200"/>
        <v>366</v>
      </c>
      <c r="QHA21" s="146">
        <f t="shared" si="200"/>
        <v>366</v>
      </c>
      <c r="QHB21" s="146">
        <f t="shared" si="200"/>
        <v>366</v>
      </c>
      <c r="QHC21" s="146">
        <f t="shared" si="200"/>
        <v>366</v>
      </c>
      <c r="QHD21" s="146">
        <f t="shared" si="200"/>
        <v>366</v>
      </c>
      <c r="QHE21" s="146">
        <f t="shared" si="200"/>
        <v>366</v>
      </c>
      <c r="QHF21" s="146">
        <f t="shared" si="200"/>
        <v>366</v>
      </c>
      <c r="QHG21" s="146">
        <f t="shared" si="200"/>
        <v>366</v>
      </c>
      <c r="QHH21" s="146">
        <f t="shared" si="200"/>
        <v>366</v>
      </c>
      <c r="QHI21" s="146">
        <f t="shared" si="200"/>
        <v>366</v>
      </c>
      <c r="QHJ21" s="146">
        <f t="shared" si="200"/>
        <v>366</v>
      </c>
      <c r="QHK21" s="146">
        <f t="shared" si="200"/>
        <v>366</v>
      </c>
      <c r="QHL21" s="146">
        <f t="shared" si="200"/>
        <v>366</v>
      </c>
      <c r="QHM21" s="146">
        <f t="shared" si="200"/>
        <v>366</v>
      </c>
      <c r="QHN21" s="146">
        <f t="shared" si="200"/>
        <v>366</v>
      </c>
      <c r="QHO21" s="146">
        <f t="shared" si="200"/>
        <v>366</v>
      </c>
      <c r="QHP21" s="146">
        <f t="shared" si="200"/>
        <v>366</v>
      </c>
      <c r="QHQ21" s="146">
        <f t="shared" si="200"/>
        <v>366</v>
      </c>
      <c r="QHR21" s="146">
        <f t="shared" si="200"/>
        <v>366</v>
      </c>
      <c r="QHS21" s="146">
        <f t="shared" si="200"/>
        <v>366</v>
      </c>
      <c r="QHT21" s="146">
        <f t="shared" si="200"/>
        <v>366</v>
      </c>
      <c r="QHU21" s="146">
        <f t="shared" si="200"/>
        <v>366</v>
      </c>
      <c r="QHV21" s="146">
        <f t="shared" si="200"/>
        <v>366</v>
      </c>
      <c r="QHW21" s="146">
        <f t="shared" ref="QHW21:QKH21" si="201" xml:space="preserve"> DATE(YEAR(QHW20), MONTH(QHW20) + 12, DAY(1) - 1)</f>
        <v>366</v>
      </c>
      <c r="QHX21" s="146">
        <f t="shared" si="201"/>
        <v>366</v>
      </c>
      <c r="QHY21" s="146">
        <f t="shared" si="201"/>
        <v>366</v>
      </c>
      <c r="QHZ21" s="146">
        <f t="shared" si="201"/>
        <v>366</v>
      </c>
      <c r="QIA21" s="146">
        <f t="shared" si="201"/>
        <v>366</v>
      </c>
      <c r="QIB21" s="146">
        <f t="shared" si="201"/>
        <v>366</v>
      </c>
      <c r="QIC21" s="146">
        <f t="shared" si="201"/>
        <v>366</v>
      </c>
      <c r="QID21" s="146">
        <f t="shared" si="201"/>
        <v>366</v>
      </c>
      <c r="QIE21" s="146">
        <f t="shared" si="201"/>
        <v>366</v>
      </c>
      <c r="QIF21" s="146">
        <f t="shared" si="201"/>
        <v>366</v>
      </c>
      <c r="QIG21" s="146">
        <f t="shared" si="201"/>
        <v>366</v>
      </c>
      <c r="QIH21" s="146">
        <f t="shared" si="201"/>
        <v>366</v>
      </c>
      <c r="QII21" s="146">
        <f t="shared" si="201"/>
        <v>366</v>
      </c>
      <c r="QIJ21" s="146">
        <f t="shared" si="201"/>
        <v>366</v>
      </c>
      <c r="QIK21" s="146">
        <f t="shared" si="201"/>
        <v>366</v>
      </c>
      <c r="QIL21" s="146">
        <f t="shared" si="201"/>
        <v>366</v>
      </c>
      <c r="QIM21" s="146">
        <f t="shared" si="201"/>
        <v>366</v>
      </c>
      <c r="QIN21" s="146">
        <f t="shared" si="201"/>
        <v>366</v>
      </c>
      <c r="QIO21" s="146">
        <f t="shared" si="201"/>
        <v>366</v>
      </c>
      <c r="QIP21" s="146">
        <f t="shared" si="201"/>
        <v>366</v>
      </c>
      <c r="QIQ21" s="146">
        <f t="shared" si="201"/>
        <v>366</v>
      </c>
      <c r="QIR21" s="146">
        <f t="shared" si="201"/>
        <v>366</v>
      </c>
      <c r="QIS21" s="146">
        <f t="shared" si="201"/>
        <v>366</v>
      </c>
      <c r="QIT21" s="146">
        <f t="shared" si="201"/>
        <v>366</v>
      </c>
      <c r="QIU21" s="146">
        <f t="shared" si="201"/>
        <v>366</v>
      </c>
      <c r="QIV21" s="146">
        <f t="shared" si="201"/>
        <v>366</v>
      </c>
      <c r="QIW21" s="146">
        <f t="shared" si="201"/>
        <v>366</v>
      </c>
      <c r="QIX21" s="146">
        <f t="shared" si="201"/>
        <v>366</v>
      </c>
      <c r="QIY21" s="146">
        <f t="shared" si="201"/>
        <v>366</v>
      </c>
      <c r="QIZ21" s="146">
        <f t="shared" si="201"/>
        <v>366</v>
      </c>
      <c r="QJA21" s="146">
        <f t="shared" si="201"/>
        <v>366</v>
      </c>
      <c r="QJB21" s="146">
        <f t="shared" si="201"/>
        <v>366</v>
      </c>
      <c r="QJC21" s="146">
        <f t="shared" si="201"/>
        <v>366</v>
      </c>
      <c r="QJD21" s="146">
        <f t="shared" si="201"/>
        <v>366</v>
      </c>
      <c r="QJE21" s="146">
        <f t="shared" si="201"/>
        <v>366</v>
      </c>
      <c r="QJF21" s="146">
        <f t="shared" si="201"/>
        <v>366</v>
      </c>
      <c r="QJG21" s="146">
        <f t="shared" si="201"/>
        <v>366</v>
      </c>
      <c r="QJH21" s="146">
        <f t="shared" si="201"/>
        <v>366</v>
      </c>
      <c r="QJI21" s="146">
        <f t="shared" si="201"/>
        <v>366</v>
      </c>
      <c r="QJJ21" s="146">
        <f t="shared" si="201"/>
        <v>366</v>
      </c>
      <c r="QJK21" s="146">
        <f t="shared" si="201"/>
        <v>366</v>
      </c>
      <c r="QJL21" s="146">
        <f t="shared" si="201"/>
        <v>366</v>
      </c>
      <c r="QJM21" s="146">
        <f t="shared" si="201"/>
        <v>366</v>
      </c>
      <c r="QJN21" s="146">
        <f t="shared" si="201"/>
        <v>366</v>
      </c>
      <c r="QJO21" s="146">
        <f t="shared" si="201"/>
        <v>366</v>
      </c>
      <c r="QJP21" s="146">
        <f t="shared" si="201"/>
        <v>366</v>
      </c>
      <c r="QJQ21" s="146">
        <f t="shared" si="201"/>
        <v>366</v>
      </c>
      <c r="QJR21" s="146">
        <f t="shared" si="201"/>
        <v>366</v>
      </c>
      <c r="QJS21" s="146">
        <f t="shared" si="201"/>
        <v>366</v>
      </c>
      <c r="QJT21" s="146">
        <f t="shared" si="201"/>
        <v>366</v>
      </c>
      <c r="QJU21" s="146">
        <f t="shared" si="201"/>
        <v>366</v>
      </c>
      <c r="QJV21" s="146">
        <f t="shared" si="201"/>
        <v>366</v>
      </c>
      <c r="QJW21" s="146">
        <f t="shared" si="201"/>
        <v>366</v>
      </c>
      <c r="QJX21" s="146">
        <f t="shared" si="201"/>
        <v>366</v>
      </c>
      <c r="QJY21" s="146">
        <f t="shared" si="201"/>
        <v>366</v>
      </c>
      <c r="QJZ21" s="146">
        <f t="shared" si="201"/>
        <v>366</v>
      </c>
      <c r="QKA21" s="146">
        <f t="shared" si="201"/>
        <v>366</v>
      </c>
      <c r="QKB21" s="146">
        <f t="shared" si="201"/>
        <v>366</v>
      </c>
      <c r="QKC21" s="146">
        <f t="shared" si="201"/>
        <v>366</v>
      </c>
      <c r="QKD21" s="146">
        <f t="shared" si="201"/>
        <v>366</v>
      </c>
      <c r="QKE21" s="146">
        <f t="shared" si="201"/>
        <v>366</v>
      </c>
      <c r="QKF21" s="146">
        <f t="shared" si="201"/>
        <v>366</v>
      </c>
      <c r="QKG21" s="146">
        <f t="shared" si="201"/>
        <v>366</v>
      </c>
      <c r="QKH21" s="146">
        <f t="shared" si="201"/>
        <v>366</v>
      </c>
      <c r="QKI21" s="146">
        <f t="shared" ref="QKI21:QMT21" si="202" xml:space="preserve"> DATE(YEAR(QKI20), MONTH(QKI20) + 12, DAY(1) - 1)</f>
        <v>366</v>
      </c>
      <c r="QKJ21" s="146">
        <f t="shared" si="202"/>
        <v>366</v>
      </c>
      <c r="QKK21" s="146">
        <f t="shared" si="202"/>
        <v>366</v>
      </c>
      <c r="QKL21" s="146">
        <f t="shared" si="202"/>
        <v>366</v>
      </c>
      <c r="QKM21" s="146">
        <f t="shared" si="202"/>
        <v>366</v>
      </c>
      <c r="QKN21" s="146">
        <f t="shared" si="202"/>
        <v>366</v>
      </c>
      <c r="QKO21" s="146">
        <f t="shared" si="202"/>
        <v>366</v>
      </c>
      <c r="QKP21" s="146">
        <f t="shared" si="202"/>
        <v>366</v>
      </c>
      <c r="QKQ21" s="146">
        <f t="shared" si="202"/>
        <v>366</v>
      </c>
      <c r="QKR21" s="146">
        <f t="shared" si="202"/>
        <v>366</v>
      </c>
      <c r="QKS21" s="146">
        <f t="shared" si="202"/>
        <v>366</v>
      </c>
      <c r="QKT21" s="146">
        <f t="shared" si="202"/>
        <v>366</v>
      </c>
      <c r="QKU21" s="146">
        <f t="shared" si="202"/>
        <v>366</v>
      </c>
      <c r="QKV21" s="146">
        <f t="shared" si="202"/>
        <v>366</v>
      </c>
      <c r="QKW21" s="146">
        <f t="shared" si="202"/>
        <v>366</v>
      </c>
      <c r="QKX21" s="146">
        <f t="shared" si="202"/>
        <v>366</v>
      </c>
      <c r="QKY21" s="146">
        <f t="shared" si="202"/>
        <v>366</v>
      </c>
      <c r="QKZ21" s="146">
        <f t="shared" si="202"/>
        <v>366</v>
      </c>
      <c r="QLA21" s="146">
        <f t="shared" si="202"/>
        <v>366</v>
      </c>
      <c r="QLB21" s="146">
        <f t="shared" si="202"/>
        <v>366</v>
      </c>
      <c r="QLC21" s="146">
        <f t="shared" si="202"/>
        <v>366</v>
      </c>
      <c r="QLD21" s="146">
        <f t="shared" si="202"/>
        <v>366</v>
      </c>
      <c r="QLE21" s="146">
        <f t="shared" si="202"/>
        <v>366</v>
      </c>
      <c r="QLF21" s="146">
        <f t="shared" si="202"/>
        <v>366</v>
      </c>
      <c r="QLG21" s="146">
        <f t="shared" si="202"/>
        <v>366</v>
      </c>
      <c r="QLH21" s="146">
        <f t="shared" si="202"/>
        <v>366</v>
      </c>
      <c r="QLI21" s="146">
        <f t="shared" si="202"/>
        <v>366</v>
      </c>
      <c r="QLJ21" s="146">
        <f t="shared" si="202"/>
        <v>366</v>
      </c>
      <c r="QLK21" s="146">
        <f t="shared" si="202"/>
        <v>366</v>
      </c>
      <c r="QLL21" s="146">
        <f t="shared" si="202"/>
        <v>366</v>
      </c>
      <c r="QLM21" s="146">
        <f t="shared" si="202"/>
        <v>366</v>
      </c>
      <c r="QLN21" s="146">
        <f t="shared" si="202"/>
        <v>366</v>
      </c>
      <c r="QLO21" s="146">
        <f t="shared" si="202"/>
        <v>366</v>
      </c>
      <c r="QLP21" s="146">
        <f t="shared" si="202"/>
        <v>366</v>
      </c>
      <c r="QLQ21" s="146">
        <f t="shared" si="202"/>
        <v>366</v>
      </c>
      <c r="QLR21" s="146">
        <f t="shared" si="202"/>
        <v>366</v>
      </c>
      <c r="QLS21" s="146">
        <f t="shared" si="202"/>
        <v>366</v>
      </c>
      <c r="QLT21" s="146">
        <f t="shared" si="202"/>
        <v>366</v>
      </c>
      <c r="QLU21" s="146">
        <f t="shared" si="202"/>
        <v>366</v>
      </c>
      <c r="QLV21" s="146">
        <f t="shared" si="202"/>
        <v>366</v>
      </c>
      <c r="QLW21" s="146">
        <f t="shared" si="202"/>
        <v>366</v>
      </c>
      <c r="QLX21" s="146">
        <f t="shared" si="202"/>
        <v>366</v>
      </c>
      <c r="QLY21" s="146">
        <f t="shared" si="202"/>
        <v>366</v>
      </c>
      <c r="QLZ21" s="146">
        <f t="shared" si="202"/>
        <v>366</v>
      </c>
      <c r="QMA21" s="146">
        <f t="shared" si="202"/>
        <v>366</v>
      </c>
      <c r="QMB21" s="146">
        <f t="shared" si="202"/>
        <v>366</v>
      </c>
      <c r="QMC21" s="146">
        <f t="shared" si="202"/>
        <v>366</v>
      </c>
      <c r="QMD21" s="146">
        <f t="shared" si="202"/>
        <v>366</v>
      </c>
      <c r="QME21" s="146">
        <f t="shared" si="202"/>
        <v>366</v>
      </c>
      <c r="QMF21" s="146">
        <f t="shared" si="202"/>
        <v>366</v>
      </c>
      <c r="QMG21" s="146">
        <f t="shared" si="202"/>
        <v>366</v>
      </c>
      <c r="QMH21" s="146">
        <f t="shared" si="202"/>
        <v>366</v>
      </c>
      <c r="QMI21" s="146">
        <f t="shared" si="202"/>
        <v>366</v>
      </c>
      <c r="QMJ21" s="146">
        <f t="shared" si="202"/>
        <v>366</v>
      </c>
      <c r="QMK21" s="146">
        <f t="shared" si="202"/>
        <v>366</v>
      </c>
      <c r="QML21" s="146">
        <f t="shared" si="202"/>
        <v>366</v>
      </c>
      <c r="QMM21" s="146">
        <f t="shared" si="202"/>
        <v>366</v>
      </c>
      <c r="QMN21" s="146">
        <f t="shared" si="202"/>
        <v>366</v>
      </c>
      <c r="QMO21" s="146">
        <f t="shared" si="202"/>
        <v>366</v>
      </c>
      <c r="QMP21" s="146">
        <f t="shared" si="202"/>
        <v>366</v>
      </c>
      <c r="QMQ21" s="146">
        <f t="shared" si="202"/>
        <v>366</v>
      </c>
      <c r="QMR21" s="146">
        <f t="shared" si="202"/>
        <v>366</v>
      </c>
      <c r="QMS21" s="146">
        <f t="shared" si="202"/>
        <v>366</v>
      </c>
      <c r="QMT21" s="146">
        <f t="shared" si="202"/>
        <v>366</v>
      </c>
      <c r="QMU21" s="146">
        <f t="shared" ref="QMU21:QPF21" si="203" xml:space="preserve"> DATE(YEAR(QMU20), MONTH(QMU20) + 12, DAY(1) - 1)</f>
        <v>366</v>
      </c>
      <c r="QMV21" s="146">
        <f t="shared" si="203"/>
        <v>366</v>
      </c>
      <c r="QMW21" s="146">
        <f t="shared" si="203"/>
        <v>366</v>
      </c>
      <c r="QMX21" s="146">
        <f t="shared" si="203"/>
        <v>366</v>
      </c>
      <c r="QMY21" s="146">
        <f t="shared" si="203"/>
        <v>366</v>
      </c>
      <c r="QMZ21" s="146">
        <f t="shared" si="203"/>
        <v>366</v>
      </c>
      <c r="QNA21" s="146">
        <f t="shared" si="203"/>
        <v>366</v>
      </c>
      <c r="QNB21" s="146">
        <f t="shared" si="203"/>
        <v>366</v>
      </c>
      <c r="QNC21" s="146">
        <f t="shared" si="203"/>
        <v>366</v>
      </c>
      <c r="QND21" s="146">
        <f t="shared" si="203"/>
        <v>366</v>
      </c>
      <c r="QNE21" s="146">
        <f t="shared" si="203"/>
        <v>366</v>
      </c>
      <c r="QNF21" s="146">
        <f t="shared" si="203"/>
        <v>366</v>
      </c>
      <c r="QNG21" s="146">
        <f t="shared" si="203"/>
        <v>366</v>
      </c>
      <c r="QNH21" s="146">
        <f t="shared" si="203"/>
        <v>366</v>
      </c>
      <c r="QNI21" s="146">
        <f t="shared" si="203"/>
        <v>366</v>
      </c>
      <c r="QNJ21" s="146">
        <f t="shared" si="203"/>
        <v>366</v>
      </c>
      <c r="QNK21" s="146">
        <f t="shared" si="203"/>
        <v>366</v>
      </c>
      <c r="QNL21" s="146">
        <f t="shared" si="203"/>
        <v>366</v>
      </c>
      <c r="QNM21" s="146">
        <f t="shared" si="203"/>
        <v>366</v>
      </c>
      <c r="QNN21" s="146">
        <f t="shared" si="203"/>
        <v>366</v>
      </c>
      <c r="QNO21" s="146">
        <f t="shared" si="203"/>
        <v>366</v>
      </c>
      <c r="QNP21" s="146">
        <f t="shared" si="203"/>
        <v>366</v>
      </c>
      <c r="QNQ21" s="146">
        <f t="shared" si="203"/>
        <v>366</v>
      </c>
      <c r="QNR21" s="146">
        <f t="shared" si="203"/>
        <v>366</v>
      </c>
      <c r="QNS21" s="146">
        <f t="shared" si="203"/>
        <v>366</v>
      </c>
      <c r="QNT21" s="146">
        <f t="shared" si="203"/>
        <v>366</v>
      </c>
      <c r="QNU21" s="146">
        <f t="shared" si="203"/>
        <v>366</v>
      </c>
      <c r="QNV21" s="146">
        <f t="shared" si="203"/>
        <v>366</v>
      </c>
      <c r="QNW21" s="146">
        <f t="shared" si="203"/>
        <v>366</v>
      </c>
      <c r="QNX21" s="146">
        <f t="shared" si="203"/>
        <v>366</v>
      </c>
      <c r="QNY21" s="146">
        <f t="shared" si="203"/>
        <v>366</v>
      </c>
      <c r="QNZ21" s="146">
        <f t="shared" si="203"/>
        <v>366</v>
      </c>
      <c r="QOA21" s="146">
        <f t="shared" si="203"/>
        <v>366</v>
      </c>
      <c r="QOB21" s="146">
        <f t="shared" si="203"/>
        <v>366</v>
      </c>
      <c r="QOC21" s="146">
        <f t="shared" si="203"/>
        <v>366</v>
      </c>
      <c r="QOD21" s="146">
        <f t="shared" si="203"/>
        <v>366</v>
      </c>
      <c r="QOE21" s="146">
        <f t="shared" si="203"/>
        <v>366</v>
      </c>
      <c r="QOF21" s="146">
        <f t="shared" si="203"/>
        <v>366</v>
      </c>
      <c r="QOG21" s="146">
        <f t="shared" si="203"/>
        <v>366</v>
      </c>
      <c r="QOH21" s="146">
        <f t="shared" si="203"/>
        <v>366</v>
      </c>
      <c r="QOI21" s="146">
        <f t="shared" si="203"/>
        <v>366</v>
      </c>
      <c r="QOJ21" s="146">
        <f t="shared" si="203"/>
        <v>366</v>
      </c>
      <c r="QOK21" s="146">
        <f t="shared" si="203"/>
        <v>366</v>
      </c>
      <c r="QOL21" s="146">
        <f t="shared" si="203"/>
        <v>366</v>
      </c>
      <c r="QOM21" s="146">
        <f t="shared" si="203"/>
        <v>366</v>
      </c>
      <c r="QON21" s="146">
        <f t="shared" si="203"/>
        <v>366</v>
      </c>
      <c r="QOO21" s="146">
        <f t="shared" si="203"/>
        <v>366</v>
      </c>
      <c r="QOP21" s="146">
        <f t="shared" si="203"/>
        <v>366</v>
      </c>
      <c r="QOQ21" s="146">
        <f t="shared" si="203"/>
        <v>366</v>
      </c>
      <c r="QOR21" s="146">
        <f t="shared" si="203"/>
        <v>366</v>
      </c>
      <c r="QOS21" s="146">
        <f t="shared" si="203"/>
        <v>366</v>
      </c>
      <c r="QOT21" s="146">
        <f t="shared" si="203"/>
        <v>366</v>
      </c>
      <c r="QOU21" s="146">
        <f t="shared" si="203"/>
        <v>366</v>
      </c>
      <c r="QOV21" s="146">
        <f t="shared" si="203"/>
        <v>366</v>
      </c>
      <c r="QOW21" s="146">
        <f t="shared" si="203"/>
        <v>366</v>
      </c>
      <c r="QOX21" s="146">
        <f t="shared" si="203"/>
        <v>366</v>
      </c>
      <c r="QOY21" s="146">
        <f t="shared" si="203"/>
        <v>366</v>
      </c>
      <c r="QOZ21" s="146">
        <f t="shared" si="203"/>
        <v>366</v>
      </c>
      <c r="QPA21" s="146">
        <f t="shared" si="203"/>
        <v>366</v>
      </c>
      <c r="QPB21" s="146">
        <f t="shared" si="203"/>
        <v>366</v>
      </c>
      <c r="QPC21" s="146">
        <f t="shared" si="203"/>
        <v>366</v>
      </c>
      <c r="QPD21" s="146">
        <f t="shared" si="203"/>
        <v>366</v>
      </c>
      <c r="QPE21" s="146">
        <f t="shared" si="203"/>
        <v>366</v>
      </c>
      <c r="QPF21" s="146">
        <f t="shared" si="203"/>
        <v>366</v>
      </c>
      <c r="QPG21" s="146">
        <f t="shared" ref="QPG21:QRR21" si="204" xml:space="preserve"> DATE(YEAR(QPG20), MONTH(QPG20) + 12, DAY(1) - 1)</f>
        <v>366</v>
      </c>
      <c r="QPH21" s="146">
        <f t="shared" si="204"/>
        <v>366</v>
      </c>
      <c r="QPI21" s="146">
        <f t="shared" si="204"/>
        <v>366</v>
      </c>
      <c r="QPJ21" s="146">
        <f t="shared" si="204"/>
        <v>366</v>
      </c>
      <c r="QPK21" s="146">
        <f t="shared" si="204"/>
        <v>366</v>
      </c>
      <c r="QPL21" s="146">
        <f t="shared" si="204"/>
        <v>366</v>
      </c>
      <c r="QPM21" s="146">
        <f t="shared" si="204"/>
        <v>366</v>
      </c>
      <c r="QPN21" s="146">
        <f t="shared" si="204"/>
        <v>366</v>
      </c>
      <c r="QPO21" s="146">
        <f t="shared" si="204"/>
        <v>366</v>
      </c>
      <c r="QPP21" s="146">
        <f t="shared" si="204"/>
        <v>366</v>
      </c>
      <c r="QPQ21" s="146">
        <f t="shared" si="204"/>
        <v>366</v>
      </c>
      <c r="QPR21" s="146">
        <f t="shared" si="204"/>
        <v>366</v>
      </c>
      <c r="QPS21" s="146">
        <f t="shared" si="204"/>
        <v>366</v>
      </c>
      <c r="QPT21" s="146">
        <f t="shared" si="204"/>
        <v>366</v>
      </c>
      <c r="QPU21" s="146">
        <f t="shared" si="204"/>
        <v>366</v>
      </c>
      <c r="QPV21" s="146">
        <f t="shared" si="204"/>
        <v>366</v>
      </c>
      <c r="QPW21" s="146">
        <f t="shared" si="204"/>
        <v>366</v>
      </c>
      <c r="QPX21" s="146">
        <f t="shared" si="204"/>
        <v>366</v>
      </c>
      <c r="QPY21" s="146">
        <f t="shared" si="204"/>
        <v>366</v>
      </c>
      <c r="QPZ21" s="146">
        <f t="shared" si="204"/>
        <v>366</v>
      </c>
      <c r="QQA21" s="146">
        <f t="shared" si="204"/>
        <v>366</v>
      </c>
      <c r="QQB21" s="146">
        <f t="shared" si="204"/>
        <v>366</v>
      </c>
      <c r="QQC21" s="146">
        <f t="shared" si="204"/>
        <v>366</v>
      </c>
      <c r="QQD21" s="146">
        <f t="shared" si="204"/>
        <v>366</v>
      </c>
      <c r="QQE21" s="146">
        <f t="shared" si="204"/>
        <v>366</v>
      </c>
      <c r="QQF21" s="146">
        <f t="shared" si="204"/>
        <v>366</v>
      </c>
      <c r="QQG21" s="146">
        <f t="shared" si="204"/>
        <v>366</v>
      </c>
      <c r="QQH21" s="146">
        <f t="shared" si="204"/>
        <v>366</v>
      </c>
      <c r="QQI21" s="146">
        <f t="shared" si="204"/>
        <v>366</v>
      </c>
      <c r="QQJ21" s="146">
        <f t="shared" si="204"/>
        <v>366</v>
      </c>
      <c r="QQK21" s="146">
        <f t="shared" si="204"/>
        <v>366</v>
      </c>
      <c r="QQL21" s="146">
        <f t="shared" si="204"/>
        <v>366</v>
      </c>
      <c r="QQM21" s="146">
        <f t="shared" si="204"/>
        <v>366</v>
      </c>
      <c r="QQN21" s="146">
        <f t="shared" si="204"/>
        <v>366</v>
      </c>
      <c r="QQO21" s="146">
        <f t="shared" si="204"/>
        <v>366</v>
      </c>
      <c r="QQP21" s="146">
        <f t="shared" si="204"/>
        <v>366</v>
      </c>
      <c r="QQQ21" s="146">
        <f t="shared" si="204"/>
        <v>366</v>
      </c>
      <c r="QQR21" s="146">
        <f t="shared" si="204"/>
        <v>366</v>
      </c>
      <c r="QQS21" s="146">
        <f t="shared" si="204"/>
        <v>366</v>
      </c>
      <c r="QQT21" s="146">
        <f t="shared" si="204"/>
        <v>366</v>
      </c>
      <c r="QQU21" s="146">
        <f t="shared" si="204"/>
        <v>366</v>
      </c>
      <c r="QQV21" s="146">
        <f t="shared" si="204"/>
        <v>366</v>
      </c>
      <c r="QQW21" s="146">
        <f t="shared" si="204"/>
        <v>366</v>
      </c>
      <c r="QQX21" s="146">
        <f t="shared" si="204"/>
        <v>366</v>
      </c>
      <c r="QQY21" s="146">
        <f t="shared" si="204"/>
        <v>366</v>
      </c>
      <c r="QQZ21" s="146">
        <f t="shared" si="204"/>
        <v>366</v>
      </c>
      <c r="QRA21" s="146">
        <f t="shared" si="204"/>
        <v>366</v>
      </c>
      <c r="QRB21" s="146">
        <f t="shared" si="204"/>
        <v>366</v>
      </c>
      <c r="QRC21" s="146">
        <f t="shared" si="204"/>
        <v>366</v>
      </c>
      <c r="QRD21" s="146">
        <f t="shared" si="204"/>
        <v>366</v>
      </c>
      <c r="QRE21" s="146">
        <f t="shared" si="204"/>
        <v>366</v>
      </c>
      <c r="QRF21" s="146">
        <f t="shared" si="204"/>
        <v>366</v>
      </c>
      <c r="QRG21" s="146">
        <f t="shared" si="204"/>
        <v>366</v>
      </c>
      <c r="QRH21" s="146">
        <f t="shared" si="204"/>
        <v>366</v>
      </c>
      <c r="QRI21" s="146">
        <f t="shared" si="204"/>
        <v>366</v>
      </c>
      <c r="QRJ21" s="146">
        <f t="shared" si="204"/>
        <v>366</v>
      </c>
      <c r="QRK21" s="146">
        <f t="shared" si="204"/>
        <v>366</v>
      </c>
      <c r="QRL21" s="146">
        <f t="shared" si="204"/>
        <v>366</v>
      </c>
      <c r="QRM21" s="146">
        <f t="shared" si="204"/>
        <v>366</v>
      </c>
      <c r="QRN21" s="146">
        <f t="shared" si="204"/>
        <v>366</v>
      </c>
      <c r="QRO21" s="146">
        <f t="shared" si="204"/>
        <v>366</v>
      </c>
      <c r="QRP21" s="146">
        <f t="shared" si="204"/>
        <v>366</v>
      </c>
      <c r="QRQ21" s="146">
        <f t="shared" si="204"/>
        <v>366</v>
      </c>
      <c r="QRR21" s="146">
        <f t="shared" si="204"/>
        <v>366</v>
      </c>
      <c r="QRS21" s="146">
        <f t="shared" ref="QRS21:QUD21" si="205" xml:space="preserve"> DATE(YEAR(QRS20), MONTH(QRS20) + 12, DAY(1) - 1)</f>
        <v>366</v>
      </c>
      <c r="QRT21" s="146">
        <f t="shared" si="205"/>
        <v>366</v>
      </c>
      <c r="QRU21" s="146">
        <f t="shared" si="205"/>
        <v>366</v>
      </c>
      <c r="QRV21" s="146">
        <f t="shared" si="205"/>
        <v>366</v>
      </c>
      <c r="QRW21" s="146">
        <f t="shared" si="205"/>
        <v>366</v>
      </c>
      <c r="QRX21" s="146">
        <f t="shared" si="205"/>
        <v>366</v>
      </c>
      <c r="QRY21" s="146">
        <f t="shared" si="205"/>
        <v>366</v>
      </c>
      <c r="QRZ21" s="146">
        <f t="shared" si="205"/>
        <v>366</v>
      </c>
      <c r="QSA21" s="146">
        <f t="shared" si="205"/>
        <v>366</v>
      </c>
      <c r="QSB21" s="146">
        <f t="shared" si="205"/>
        <v>366</v>
      </c>
      <c r="QSC21" s="146">
        <f t="shared" si="205"/>
        <v>366</v>
      </c>
      <c r="QSD21" s="146">
        <f t="shared" si="205"/>
        <v>366</v>
      </c>
      <c r="QSE21" s="146">
        <f t="shared" si="205"/>
        <v>366</v>
      </c>
      <c r="QSF21" s="146">
        <f t="shared" si="205"/>
        <v>366</v>
      </c>
      <c r="QSG21" s="146">
        <f t="shared" si="205"/>
        <v>366</v>
      </c>
      <c r="QSH21" s="146">
        <f t="shared" si="205"/>
        <v>366</v>
      </c>
      <c r="QSI21" s="146">
        <f t="shared" si="205"/>
        <v>366</v>
      </c>
      <c r="QSJ21" s="146">
        <f t="shared" si="205"/>
        <v>366</v>
      </c>
      <c r="QSK21" s="146">
        <f t="shared" si="205"/>
        <v>366</v>
      </c>
      <c r="QSL21" s="146">
        <f t="shared" si="205"/>
        <v>366</v>
      </c>
      <c r="QSM21" s="146">
        <f t="shared" si="205"/>
        <v>366</v>
      </c>
      <c r="QSN21" s="146">
        <f t="shared" si="205"/>
        <v>366</v>
      </c>
      <c r="QSO21" s="146">
        <f t="shared" si="205"/>
        <v>366</v>
      </c>
      <c r="QSP21" s="146">
        <f t="shared" si="205"/>
        <v>366</v>
      </c>
      <c r="QSQ21" s="146">
        <f t="shared" si="205"/>
        <v>366</v>
      </c>
      <c r="QSR21" s="146">
        <f t="shared" si="205"/>
        <v>366</v>
      </c>
      <c r="QSS21" s="146">
        <f t="shared" si="205"/>
        <v>366</v>
      </c>
      <c r="QST21" s="146">
        <f t="shared" si="205"/>
        <v>366</v>
      </c>
      <c r="QSU21" s="146">
        <f t="shared" si="205"/>
        <v>366</v>
      </c>
      <c r="QSV21" s="146">
        <f t="shared" si="205"/>
        <v>366</v>
      </c>
      <c r="QSW21" s="146">
        <f t="shared" si="205"/>
        <v>366</v>
      </c>
      <c r="QSX21" s="146">
        <f t="shared" si="205"/>
        <v>366</v>
      </c>
      <c r="QSY21" s="146">
        <f t="shared" si="205"/>
        <v>366</v>
      </c>
      <c r="QSZ21" s="146">
        <f t="shared" si="205"/>
        <v>366</v>
      </c>
      <c r="QTA21" s="146">
        <f t="shared" si="205"/>
        <v>366</v>
      </c>
      <c r="QTB21" s="146">
        <f t="shared" si="205"/>
        <v>366</v>
      </c>
      <c r="QTC21" s="146">
        <f t="shared" si="205"/>
        <v>366</v>
      </c>
      <c r="QTD21" s="146">
        <f t="shared" si="205"/>
        <v>366</v>
      </c>
      <c r="QTE21" s="146">
        <f t="shared" si="205"/>
        <v>366</v>
      </c>
      <c r="QTF21" s="146">
        <f t="shared" si="205"/>
        <v>366</v>
      </c>
      <c r="QTG21" s="146">
        <f t="shared" si="205"/>
        <v>366</v>
      </c>
      <c r="QTH21" s="146">
        <f t="shared" si="205"/>
        <v>366</v>
      </c>
      <c r="QTI21" s="146">
        <f t="shared" si="205"/>
        <v>366</v>
      </c>
      <c r="QTJ21" s="146">
        <f t="shared" si="205"/>
        <v>366</v>
      </c>
      <c r="QTK21" s="146">
        <f t="shared" si="205"/>
        <v>366</v>
      </c>
      <c r="QTL21" s="146">
        <f t="shared" si="205"/>
        <v>366</v>
      </c>
      <c r="QTM21" s="146">
        <f t="shared" si="205"/>
        <v>366</v>
      </c>
      <c r="QTN21" s="146">
        <f t="shared" si="205"/>
        <v>366</v>
      </c>
      <c r="QTO21" s="146">
        <f t="shared" si="205"/>
        <v>366</v>
      </c>
      <c r="QTP21" s="146">
        <f t="shared" si="205"/>
        <v>366</v>
      </c>
      <c r="QTQ21" s="146">
        <f t="shared" si="205"/>
        <v>366</v>
      </c>
      <c r="QTR21" s="146">
        <f t="shared" si="205"/>
        <v>366</v>
      </c>
      <c r="QTS21" s="146">
        <f t="shared" si="205"/>
        <v>366</v>
      </c>
      <c r="QTT21" s="146">
        <f t="shared" si="205"/>
        <v>366</v>
      </c>
      <c r="QTU21" s="146">
        <f t="shared" si="205"/>
        <v>366</v>
      </c>
      <c r="QTV21" s="146">
        <f t="shared" si="205"/>
        <v>366</v>
      </c>
      <c r="QTW21" s="146">
        <f t="shared" si="205"/>
        <v>366</v>
      </c>
      <c r="QTX21" s="146">
        <f t="shared" si="205"/>
        <v>366</v>
      </c>
      <c r="QTY21" s="146">
        <f t="shared" si="205"/>
        <v>366</v>
      </c>
      <c r="QTZ21" s="146">
        <f t="shared" si="205"/>
        <v>366</v>
      </c>
      <c r="QUA21" s="146">
        <f t="shared" si="205"/>
        <v>366</v>
      </c>
      <c r="QUB21" s="146">
        <f t="shared" si="205"/>
        <v>366</v>
      </c>
      <c r="QUC21" s="146">
        <f t="shared" si="205"/>
        <v>366</v>
      </c>
      <c r="QUD21" s="146">
        <f t="shared" si="205"/>
        <v>366</v>
      </c>
      <c r="QUE21" s="146">
        <f t="shared" ref="QUE21:QWP21" si="206" xml:space="preserve"> DATE(YEAR(QUE20), MONTH(QUE20) + 12, DAY(1) - 1)</f>
        <v>366</v>
      </c>
      <c r="QUF21" s="146">
        <f t="shared" si="206"/>
        <v>366</v>
      </c>
      <c r="QUG21" s="146">
        <f t="shared" si="206"/>
        <v>366</v>
      </c>
      <c r="QUH21" s="146">
        <f t="shared" si="206"/>
        <v>366</v>
      </c>
      <c r="QUI21" s="146">
        <f t="shared" si="206"/>
        <v>366</v>
      </c>
      <c r="QUJ21" s="146">
        <f t="shared" si="206"/>
        <v>366</v>
      </c>
      <c r="QUK21" s="146">
        <f t="shared" si="206"/>
        <v>366</v>
      </c>
      <c r="QUL21" s="146">
        <f t="shared" si="206"/>
        <v>366</v>
      </c>
      <c r="QUM21" s="146">
        <f t="shared" si="206"/>
        <v>366</v>
      </c>
      <c r="QUN21" s="146">
        <f t="shared" si="206"/>
        <v>366</v>
      </c>
      <c r="QUO21" s="146">
        <f t="shared" si="206"/>
        <v>366</v>
      </c>
      <c r="QUP21" s="146">
        <f t="shared" si="206"/>
        <v>366</v>
      </c>
      <c r="QUQ21" s="146">
        <f t="shared" si="206"/>
        <v>366</v>
      </c>
      <c r="QUR21" s="146">
        <f t="shared" si="206"/>
        <v>366</v>
      </c>
      <c r="QUS21" s="146">
        <f t="shared" si="206"/>
        <v>366</v>
      </c>
      <c r="QUT21" s="146">
        <f t="shared" si="206"/>
        <v>366</v>
      </c>
      <c r="QUU21" s="146">
        <f t="shared" si="206"/>
        <v>366</v>
      </c>
      <c r="QUV21" s="146">
        <f t="shared" si="206"/>
        <v>366</v>
      </c>
      <c r="QUW21" s="146">
        <f t="shared" si="206"/>
        <v>366</v>
      </c>
      <c r="QUX21" s="146">
        <f t="shared" si="206"/>
        <v>366</v>
      </c>
      <c r="QUY21" s="146">
        <f t="shared" si="206"/>
        <v>366</v>
      </c>
      <c r="QUZ21" s="146">
        <f t="shared" si="206"/>
        <v>366</v>
      </c>
      <c r="QVA21" s="146">
        <f t="shared" si="206"/>
        <v>366</v>
      </c>
      <c r="QVB21" s="146">
        <f t="shared" si="206"/>
        <v>366</v>
      </c>
      <c r="QVC21" s="146">
        <f t="shared" si="206"/>
        <v>366</v>
      </c>
      <c r="QVD21" s="146">
        <f t="shared" si="206"/>
        <v>366</v>
      </c>
      <c r="QVE21" s="146">
        <f t="shared" si="206"/>
        <v>366</v>
      </c>
      <c r="QVF21" s="146">
        <f t="shared" si="206"/>
        <v>366</v>
      </c>
      <c r="QVG21" s="146">
        <f t="shared" si="206"/>
        <v>366</v>
      </c>
      <c r="QVH21" s="146">
        <f t="shared" si="206"/>
        <v>366</v>
      </c>
      <c r="QVI21" s="146">
        <f t="shared" si="206"/>
        <v>366</v>
      </c>
      <c r="QVJ21" s="146">
        <f t="shared" si="206"/>
        <v>366</v>
      </c>
      <c r="QVK21" s="146">
        <f t="shared" si="206"/>
        <v>366</v>
      </c>
      <c r="QVL21" s="146">
        <f t="shared" si="206"/>
        <v>366</v>
      </c>
      <c r="QVM21" s="146">
        <f t="shared" si="206"/>
        <v>366</v>
      </c>
      <c r="QVN21" s="146">
        <f t="shared" si="206"/>
        <v>366</v>
      </c>
      <c r="QVO21" s="146">
        <f t="shared" si="206"/>
        <v>366</v>
      </c>
      <c r="QVP21" s="146">
        <f t="shared" si="206"/>
        <v>366</v>
      </c>
      <c r="QVQ21" s="146">
        <f t="shared" si="206"/>
        <v>366</v>
      </c>
      <c r="QVR21" s="146">
        <f t="shared" si="206"/>
        <v>366</v>
      </c>
      <c r="QVS21" s="146">
        <f t="shared" si="206"/>
        <v>366</v>
      </c>
      <c r="QVT21" s="146">
        <f t="shared" si="206"/>
        <v>366</v>
      </c>
      <c r="QVU21" s="146">
        <f t="shared" si="206"/>
        <v>366</v>
      </c>
      <c r="QVV21" s="146">
        <f t="shared" si="206"/>
        <v>366</v>
      </c>
      <c r="QVW21" s="146">
        <f t="shared" si="206"/>
        <v>366</v>
      </c>
      <c r="QVX21" s="146">
        <f t="shared" si="206"/>
        <v>366</v>
      </c>
      <c r="QVY21" s="146">
        <f t="shared" si="206"/>
        <v>366</v>
      </c>
      <c r="QVZ21" s="146">
        <f t="shared" si="206"/>
        <v>366</v>
      </c>
      <c r="QWA21" s="146">
        <f t="shared" si="206"/>
        <v>366</v>
      </c>
      <c r="QWB21" s="146">
        <f t="shared" si="206"/>
        <v>366</v>
      </c>
      <c r="QWC21" s="146">
        <f t="shared" si="206"/>
        <v>366</v>
      </c>
      <c r="QWD21" s="146">
        <f t="shared" si="206"/>
        <v>366</v>
      </c>
      <c r="QWE21" s="146">
        <f t="shared" si="206"/>
        <v>366</v>
      </c>
      <c r="QWF21" s="146">
        <f t="shared" si="206"/>
        <v>366</v>
      </c>
      <c r="QWG21" s="146">
        <f t="shared" si="206"/>
        <v>366</v>
      </c>
      <c r="QWH21" s="146">
        <f t="shared" si="206"/>
        <v>366</v>
      </c>
      <c r="QWI21" s="146">
        <f t="shared" si="206"/>
        <v>366</v>
      </c>
      <c r="QWJ21" s="146">
        <f t="shared" si="206"/>
        <v>366</v>
      </c>
      <c r="QWK21" s="146">
        <f t="shared" si="206"/>
        <v>366</v>
      </c>
      <c r="QWL21" s="146">
        <f t="shared" si="206"/>
        <v>366</v>
      </c>
      <c r="QWM21" s="146">
        <f t="shared" si="206"/>
        <v>366</v>
      </c>
      <c r="QWN21" s="146">
        <f t="shared" si="206"/>
        <v>366</v>
      </c>
      <c r="QWO21" s="146">
        <f t="shared" si="206"/>
        <v>366</v>
      </c>
      <c r="QWP21" s="146">
        <f t="shared" si="206"/>
        <v>366</v>
      </c>
      <c r="QWQ21" s="146">
        <f t="shared" ref="QWQ21:QZB21" si="207" xml:space="preserve"> DATE(YEAR(QWQ20), MONTH(QWQ20) + 12, DAY(1) - 1)</f>
        <v>366</v>
      </c>
      <c r="QWR21" s="146">
        <f t="shared" si="207"/>
        <v>366</v>
      </c>
      <c r="QWS21" s="146">
        <f t="shared" si="207"/>
        <v>366</v>
      </c>
      <c r="QWT21" s="146">
        <f t="shared" si="207"/>
        <v>366</v>
      </c>
      <c r="QWU21" s="146">
        <f t="shared" si="207"/>
        <v>366</v>
      </c>
      <c r="QWV21" s="146">
        <f t="shared" si="207"/>
        <v>366</v>
      </c>
      <c r="QWW21" s="146">
        <f t="shared" si="207"/>
        <v>366</v>
      </c>
      <c r="QWX21" s="146">
        <f t="shared" si="207"/>
        <v>366</v>
      </c>
      <c r="QWY21" s="146">
        <f t="shared" si="207"/>
        <v>366</v>
      </c>
      <c r="QWZ21" s="146">
        <f t="shared" si="207"/>
        <v>366</v>
      </c>
      <c r="QXA21" s="146">
        <f t="shared" si="207"/>
        <v>366</v>
      </c>
      <c r="QXB21" s="146">
        <f t="shared" si="207"/>
        <v>366</v>
      </c>
      <c r="QXC21" s="146">
        <f t="shared" si="207"/>
        <v>366</v>
      </c>
      <c r="QXD21" s="146">
        <f t="shared" si="207"/>
        <v>366</v>
      </c>
      <c r="QXE21" s="146">
        <f t="shared" si="207"/>
        <v>366</v>
      </c>
      <c r="QXF21" s="146">
        <f t="shared" si="207"/>
        <v>366</v>
      </c>
      <c r="QXG21" s="146">
        <f t="shared" si="207"/>
        <v>366</v>
      </c>
      <c r="QXH21" s="146">
        <f t="shared" si="207"/>
        <v>366</v>
      </c>
      <c r="QXI21" s="146">
        <f t="shared" si="207"/>
        <v>366</v>
      </c>
      <c r="QXJ21" s="146">
        <f t="shared" si="207"/>
        <v>366</v>
      </c>
      <c r="QXK21" s="146">
        <f t="shared" si="207"/>
        <v>366</v>
      </c>
      <c r="QXL21" s="146">
        <f t="shared" si="207"/>
        <v>366</v>
      </c>
      <c r="QXM21" s="146">
        <f t="shared" si="207"/>
        <v>366</v>
      </c>
      <c r="QXN21" s="146">
        <f t="shared" si="207"/>
        <v>366</v>
      </c>
      <c r="QXO21" s="146">
        <f t="shared" si="207"/>
        <v>366</v>
      </c>
      <c r="QXP21" s="146">
        <f t="shared" si="207"/>
        <v>366</v>
      </c>
      <c r="QXQ21" s="146">
        <f t="shared" si="207"/>
        <v>366</v>
      </c>
      <c r="QXR21" s="146">
        <f t="shared" si="207"/>
        <v>366</v>
      </c>
      <c r="QXS21" s="146">
        <f t="shared" si="207"/>
        <v>366</v>
      </c>
      <c r="QXT21" s="146">
        <f t="shared" si="207"/>
        <v>366</v>
      </c>
      <c r="QXU21" s="146">
        <f t="shared" si="207"/>
        <v>366</v>
      </c>
      <c r="QXV21" s="146">
        <f t="shared" si="207"/>
        <v>366</v>
      </c>
      <c r="QXW21" s="146">
        <f t="shared" si="207"/>
        <v>366</v>
      </c>
      <c r="QXX21" s="146">
        <f t="shared" si="207"/>
        <v>366</v>
      </c>
      <c r="QXY21" s="146">
        <f t="shared" si="207"/>
        <v>366</v>
      </c>
      <c r="QXZ21" s="146">
        <f t="shared" si="207"/>
        <v>366</v>
      </c>
      <c r="QYA21" s="146">
        <f t="shared" si="207"/>
        <v>366</v>
      </c>
      <c r="QYB21" s="146">
        <f t="shared" si="207"/>
        <v>366</v>
      </c>
      <c r="QYC21" s="146">
        <f t="shared" si="207"/>
        <v>366</v>
      </c>
      <c r="QYD21" s="146">
        <f t="shared" si="207"/>
        <v>366</v>
      </c>
      <c r="QYE21" s="146">
        <f t="shared" si="207"/>
        <v>366</v>
      </c>
      <c r="QYF21" s="146">
        <f t="shared" si="207"/>
        <v>366</v>
      </c>
      <c r="QYG21" s="146">
        <f t="shared" si="207"/>
        <v>366</v>
      </c>
      <c r="QYH21" s="146">
        <f t="shared" si="207"/>
        <v>366</v>
      </c>
      <c r="QYI21" s="146">
        <f t="shared" si="207"/>
        <v>366</v>
      </c>
      <c r="QYJ21" s="146">
        <f t="shared" si="207"/>
        <v>366</v>
      </c>
      <c r="QYK21" s="146">
        <f t="shared" si="207"/>
        <v>366</v>
      </c>
      <c r="QYL21" s="146">
        <f t="shared" si="207"/>
        <v>366</v>
      </c>
      <c r="QYM21" s="146">
        <f t="shared" si="207"/>
        <v>366</v>
      </c>
      <c r="QYN21" s="146">
        <f t="shared" si="207"/>
        <v>366</v>
      </c>
      <c r="QYO21" s="146">
        <f t="shared" si="207"/>
        <v>366</v>
      </c>
      <c r="QYP21" s="146">
        <f t="shared" si="207"/>
        <v>366</v>
      </c>
      <c r="QYQ21" s="146">
        <f t="shared" si="207"/>
        <v>366</v>
      </c>
      <c r="QYR21" s="146">
        <f t="shared" si="207"/>
        <v>366</v>
      </c>
      <c r="QYS21" s="146">
        <f t="shared" si="207"/>
        <v>366</v>
      </c>
      <c r="QYT21" s="146">
        <f t="shared" si="207"/>
        <v>366</v>
      </c>
      <c r="QYU21" s="146">
        <f t="shared" si="207"/>
        <v>366</v>
      </c>
      <c r="QYV21" s="146">
        <f t="shared" si="207"/>
        <v>366</v>
      </c>
      <c r="QYW21" s="146">
        <f t="shared" si="207"/>
        <v>366</v>
      </c>
      <c r="QYX21" s="146">
        <f t="shared" si="207"/>
        <v>366</v>
      </c>
      <c r="QYY21" s="146">
        <f t="shared" si="207"/>
        <v>366</v>
      </c>
      <c r="QYZ21" s="146">
        <f t="shared" si="207"/>
        <v>366</v>
      </c>
      <c r="QZA21" s="146">
        <f t="shared" si="207"/>
        <v>366</v>
      </c>
      <c r="QZB21" s="146">
        <f t="shared" si="207"/>
        <v>366</v>
      </c>
      <c r="QZC21" s="146">
        <f t="shared" ref="QZC21:RBN21" si="208" xml:space="preserve"> DATE(YEAR(QZC20), MONTH(QZC20) + 12, DAY(1) - 1)</f>
        <v>366</v>
      </c>
      <c r="QZD21" s="146">
        <f t="shared" si="208"/>
        <v>366</v>
      </c>
      <c r="QZE21" s="146">
        <f t="shared" si="208"/>
        <v>366</v>
      </c>
      <c r="QZF21" s="146">
        <f t="shared" si="208"/>
        <v>366</v>
      </c>
      <c r="QZG21" s="146">
        <f t="shared" si="208"/>
        <v>366</v>
      </c>
      <c r="QZH21" s="146">
        <f t="shared" si="208"/>
        <v>366</v>
      </c>
      <c r="QZI21" s="146">
        <f t="shared" si="208"/>
        <v>366</v>
      </c>
      <c r="QZJ21" s="146">
        <f t="shared" si="208"/>
        <v>366</v>
      </c>
      <c r="QZK21" s="146">
        <f t="shared" si="208"/>
        <v>366</v>
      </c>
      <c r="QZL21" s="146">
        <f t="shared" si="208"/>
        <v>366</v>
      </c>
      <c r="QZM21" s="146">
        <f t="shared" si="208"/>
        <v>366</v>
      </c>
      <c r="QZN21" s="146">
        <f t="shared" si="208"/>
        <v>366</v>
      </c>
      <c r="QZO21" s="146">
        <f t="shared" si="208"/>
        <v>366</v>
      </c>
      <c r="QZP21" s="146">
        <f t="shared" si="208"/>
        <v>366</v>
      </c>
      <c r="QZQ21" s="146">
        <f t="shared" si="208"/>
        <v>366</v>
      </c>
      <c r="QZR21" s="146">
        <f t="shared" si="208"/>
        <v>366</v>
      </c>
      <c r="QZS21" s="146">
        <f t="shared" si="208"/>
        <v>366</v>
      </c>
      <c r="QZT21" s="146">
        <f t="shared" si="208"/>
        <v>366</v>
      </c>
      <c r="QZU21" s="146">
        <f t="shared" si="208"/>
        <v>366</v>
      </c>
      <c r="QZV21" s="146">
        <f t="shared" si="208"/>
        <v>366</v>
      </c>
      <c r="QZW21" s="146">
        <f t="shared" si="208"/>
        <v>366</v>
      </c>
      <c r="QZX21" s="146">
        <f t="shared" si="208"/>
        <v>366</v>
      </c>
      <c r="QZY21" s="146">
        <f t="shared" si="208"/>
        <v>366</v>
      </c>
      <c r="QZZ21" s="146">
        <f t="shared" si="208"/>
        <v>366</v>
      </c>
      <c r="RAA21" s="146">
        <f t="shared" si="208"/>
        <v>366</v>
      </c>
      <c r="RAB21" s="146">
        <f t="shared" si="208"/>
        <v>366</v>
      </c>
      <c r="RAC21" s="146">
        <f t="shared" si="208"/>
        <v>366</v>
      </c>
      <c r="RAD21" s="146">
        <f t="shared" si="208"/>
        <v>366</v>
      </c>
      <c r="RAE21" s="146">
        <f t="shared" si="208"/>
        <v>366</v>
      </c>
      <c r="RAF21" s="146">
        <f t="shared" si="208"/>
        <v>366</v>
      </c>
      <c r="RAG21" s="146">
        <f t="shared" si="208"/>
        <v>366</v>
      </c>
      <c r="RAH21" s="146">
        <f t="shared" si="208"/>
        <v>366</v>
      </c>
      <c r="RAI21" s="146">
        <f t="shared" si="208"/>
        <v>366</v>
      </c>
      <c r="RAJ21" s="146">
        <f t="shared" si="208"/>
        <v>366</v>
      </c>
      <c r="RAK21" s="146">
        <f t="shared" si="208"/>
        <v>366</v>
      </c>
      <c r="RAL21" s="146">
        <f t="shared" si="208"/>
        <v>366</v>
      </c>
      <c r="RAM21" s="146">
        <f t="shared" si="208"/>
        <v>366</v>
      </c>
      <c r="RAN21" s="146">
        <f t="shared" si="208"/>
        <v>366</v>
      </c>
      <c r="RAO21" s="146">
        <f t="shared" si="208"/>
        <v>366</v>
      </c>
      <c r="RAP21" s="146">
        <f t="shared" si="208"/>
        <v>366</v>
      </c>
      <c r="RAQ21" s="146">
        <f t="shared" si="208"/>
        <v>366</v>
      </c>
      <c r="RAR21" s="146">
        <f t="shared" si="208"/>
        <v>366</v>
      </c>
      <c r="RAS21" s="146">
        <f t="shared" si="208"/>
        <v>366</v>
      </c>
      <c r="RAT21" s="146">
        <f t="shared" si="208"/>
        <v>366</v>
      </c>
      <c r="RAU21" s="146">
        <f t="shared" si="208"/>
        <v>366</v>
      </c>
      <c r="RAV21" s="146">
        <f t="shared" si="208"/>
        <v>366</v>
      </c>
      <c r="RAW21" s="146">
        <f t="shared" si="208"/>
        <v>366</v>
      </c>
      <c r="RAX21" s="146">
        <f t="shared" si="208"/>
        <v>366</v>
      </c>
      <c r="RAY21" s="146">
        <f t="shared" si="208"/>
        <v>366</v>
      </c>
      <c r="RAZ21" s="146">
        <f t="shared" si="208"/>
        <v>366</v>
      </c>
      <c r="RBA21" s="146">
        <f t="shared" si="208"/>
        <v>366</v>
      </c>
      <c r="RBB21" s="146">
        <f t="shared" si="208"/>
        <v>366</v>
      </c>
      <c r="RBC21" s="146">
        <f t="shared" si="208"/>
        <v>366</v>
      </c>
      <c r="RBD21" s="146">
        <f t="shared" si="208"/>
        <v>366</v>
      </c>
      <c r="RBE21" s="146">
        <f t="shared" si="208"/>
        <v>366</v>
      </c>
      <c r="RBF21" s="146">
        <f t="shared" si="208"/>
        <v>366</v>
      </c>
      <c r="RBG21" s="146">
        <f t="shared" si="208"/>
        <v>366</v>
      </c>
      <c r="RBH21" s="146">
        <f t="shared" si="208"/>
        <v>366</v>
      </c>
      <c r="RBI21" s="146">
        <f t="shared" si="208"/>
        <v>366</v>
      </c>
      <c r="RBJ21" s="146">
        <f t="shared" si="208"/>
        <v>366</v>
      </c>
      <c r="RBK21" s="146">
        <f t="shared" si="208"/>
        <v>366</v>
      </c>
      <c r="RBL21" s="146">
        <f t="shared" si="208"/>
        <v>366</v>
      </c>
      <c r="RBM21" s="146">
        <f t="shared" si="208"/>
        <v>366</v>
      </c>
      <c r="RBN21" s="146">
        <f t="shared" si="208"/>
        <v>366</v>
      </c>
      <c r="RBO21" s="146">
        <f t="shared" ref="RBO21:RDZ21" si="209" xml:space="preserve"> DATE(YEAR(RBO20), MONTH(RBO20) + 12, DAY(1) - 1)</f>
        <v>366</v>
      </c>
      <c r="RBP21" s="146">
        <f t="shared" si="209"/>
        <v>366</v>
      </c>
      <c r="RBQ21" s="146">
        <f t="shared" si="209"/>
        <v>366</v>
      </c>
      <c r="RBR21" s="146">
        <f t="shared" si="209"/>
        <v>366</v>
      </c>
      <c r="RBS21" s="146">
        <f t="shared" si="209"/>
        <v>366</v>
      </c>
      <c r="RBT21" s="146">
        <f t="shared" si="209"/>
        <v>366</v>
      </c>
      <c r="RBU21" s="146">
        <f t="shared" si="209"/>
        <v>366</v>
      </c>
      <c r="RBV21" s="146">
        <f t="shared" si="209"/>
        <v>366</v>
      </c>
      <c r="RBW21" s="146">
        <f t="shared" si="209"/>
        <v>366</v>
      </c>
      <c r="RBX21" s="146">
        <f t="shared" si="209"/>
        <v>366</v>
      </c>
      <c r="RBY21" s="146">
        <f t="shared" si="209"/>
        <v>366</v>
      </c>
      <c r="RBZ21" s="146">
        <f t="shared" si="209"/>
        <v>366</v>
      </c>
      <c r="RCA21" s="146">
        <f t="shared" si="209"/>
        <v>366</v>
      </c>
      <c r="RCB21" s="146">
        <f t="shared" si="209"/>
        <v>366</v>
      </c>
      <c r="RCC21" s="146">
        <f t="shared" si="209"/>
        <v>366</v>
      </c>
      <c r="RCD21" s="146">
        <f t="shared" si="209"/>
        <v>366</v>
      </c>
      <c r="RCE21" s="146">
        <f t="shared" si="209"/>
        <v>366</v>
      </c>
      <c r="RCF21" s="146">
        <f t="shared" si="209"/>
        <v>366</v>
      </c>
      <c r="RCG21" s="146">
        <f t="shared" si="209"/>
        <v>366</v>
      </c>
      <c r="RCH21" s="146">
        <f t="shared" si="209"/>
        <v>366</v>
      </c>
      <c r="RCI21" s="146">
        <f t="shared" si="209"/>
        <v>366</v>
      </c>
      <c r="RCJ21" s="146">
        <f t="shared" si="209"/>
        <v>366</v>
      </c>
      <c r="RCK21" s="146">
        <f t="shared" si="209"/>
        <v>366</v>
      </c>
      <c r="RCL21" s="146">
        <f t="shared" si="209"/>
        <v>366</v>
      </c>
      <c r="RCM21" s="146">
        <f t="shared" si="209"/>
        <v>366</v>
      </c>
      <c r="RCN21" s="146">
        <f t="shared" si="209"/>
        <v>366</v>
      </c>
      <c r="RCO21" s="146">
        <f t="shared" si="209"/>
        <v>366</v>
      </c>
      <c r="RCP21" s="146">
        <f t="shared" si="209"/>
        <v>366</v>
      </c>
      <c r="RCQ21" s="146">
        <f t="shared" si="209"/>
        <v>366</v>
      </c>
      <c r="RCR21" s="146">
        <f t="shared" si="209"/>
        <v>366</v>
      </c>
      <c r="RCS21" s="146">
        <f t="shared" si="209"/>
        <v>366</v>
      </c>
      <c r="RCT21" s="146">
        <f t="shared" si="209"/>
        <v>366</v>
      </c>
      <c r="RCU21" s="146">
        <f t="shared" si="209"/>
        <v>366</v>
      </c>
      <c r="RCV21" s="146">
        <f t="shared" si="209"/>
        <v>366</v>
      </c>
      <c r="RCW21" s="146">
        <f t="shared" si="209"/>
        <v>366</v>
      </c>
      <c r="RCX21" s="146">
        <f t="shared" si="209"/>
        <v>366</v>
      </c>
      <c r="RCY21" s="146">
        <f t="shared" si="209"/>
        <v>366</v>
      </c>
      <c r="RCZ21" s="146">
        <f t="shared" si="209"/>
        <v>366</v>
      </c>
      <c r="RDA21" s="146">
        <f t="shared" si="209"/>
        <v>366</v>
      </c>
      <c r="RDB21" s="146">
        <f t="shared" si="209"/>
        <v>366</v>
      </c>
      <c r="RDC21" s="146">
        <f t="shared" si="209"/>
        <v>366</v>
      </c>
      <c r="RDD21" s="146">
        <f t="shared" si="209"/>
        <v>366</v>
      </c>
      <c r="RDE21" s="146">
        <f t="shared" si="209"/>
        <v>366</v>
      </c>
      <c r="RDF21" s="146">
        <f t="shared" si="209"/>
        <v>366</v>
      </c>
      <c r="RDG21" s="146">
        <f t="shared" si="209"/>
        <v>366</v>
      </c>
      <c r="RDH21" s="146">
        <f t="shared" si="209"/>
        <v>366</v>
      </c>
      <c r="RDI21" s="146">
        <f t="shared" si="209"/>
        <v>366</v>
      </c>
      <c r="RDJ21" s="146">
        <f t="shared" si="209"/>
        <v>366</v>
      </c>
      <c r="RDK21" s="146">
        <f t="shared" si="209"/>
        <v>366</v>
      </c>
      <c r="RDL21" s="146">
        <f t="shared" si="209"/>
        <v>366</v>
      </c>
      <c r="RDM21" s="146">
        <f t="shared" si="209"/>
        <v>366</v>
      </c>
      <c r="RDN21" s="146">
        <f t="shared" si="209"/>
        <v>366</v>
      </c>
      <c r="RDO21" s="146">
        <f t="shared" si="209"/>
        <v>366</v>
      </c>
      <c r="RDP21" s="146">
        <f t="shared" si="209"/>
        <v>366</v>
      </c>
      <c r="RDQ21" s="146">
        <f t="shared" si="209"/>
        <v>366</v>
      </c>
      <c r="RDR21" s="146">
        <f t="shared" si="209"/>
        <v>366</v>
      </c>
      <c r="RDS21" s="146">
        <f t="shared" si="209"/>
        <v>366</v>
      </c>
      <c r="RDT21" s="146">
        <f t="shared" si="209"/>
        <v>366</v>
      </c>
      <c r="RDU21" s="146">
        <f t="shared" si="209"/>
        <v>366</v>
      </c>
      <c r="RDV21" s="146">
        <f t="shared" si="209"/>
        <v>366</v>
      </c>
      <c r="RDW21" s="146">
        <f t="shared" si="209"/>
        <v>366</v>
      </c>
      <c r="RDX21" s="146">
        <f t="shared" si="209"/>
        <v>366</v>
      </c>
      <c r="RDY21" s="146">
        <f t="shared" si="209"/>
        <v>366</v>
      </c>
      <c r="RDZ21" s="146">
        <f t="shared" si="209"/>
        <v>366</v>
      </c>
      <c r="REA21" s="146">
        <f t="shared" ref="REA21:RGL21" si="210" xml:space="preserve"> DATE(YEAR(REA20), MONTH(REA20) + 12, DAY(1) - 1)</f>
        <v>366</v>
      </c>
      <c r="REB21" s="146">
        <f t="shared" si="210"/>
        <v>366</v>
      </c>
      <c r="REC21" s="146">
        <f t="shared" si="210"/>
        <v>366</v>
      </c>
      <c r="RED21" s="146">
        <f t="shared" si="210"/>
        <v>366</v>
      </c>
      <c r="REE21" s="146">
        <f t="shared" si="210"/>
        <v>366</v>
      </c>
      <c r="REF21" s="146">
        <f t="shared" si="210"/>
        <v>366</v>
      </c>
      <c r="REG21" s="146">
        <f t="shared" si="210"/>
        <v>366</v>
      </c>
      <c r="REH21" s="146">
        <f t="shared" si="210"/>
        <v>366</v>
      </c>
      <c r="REI21" s="146">
        <f t="shared" si="210"/>
        <v>366</v>
      </c>
      <c r="REJ21" s="146">
        <f t="shared" si="210"/>
        <v>366</v>
      </c>
      <c r="REK21" s="146">
        <f t="shared" si="210"/>
        <v>366</v>
      </c>
      <c r="REL21" s="146">
        <f t="shared" si="210"/>
        <v>366</v>
      </c>
      <c r="REM21" s="146">
        <f t="shared" si="210"/>
        <v>366</v>
      </c>
      <c r="REN21" s="146">
        <f t="shared" si="210"/>
        <v>366</v>
      </c>
      <c r="REO21" s="146">
        <f t="shared" si="210"/>
        <v>366</v>
      </c>
      <c r="REP21" s="146">
        <f t="shared" si="210"/>
        <v>366</v>
      </c>
      <c r="REQ21" s="146">
        <f t="shared" si="210"/>
        <v>366</v>
      </c>
      <c r="RER21" s="146">
        <f t="shared" si="210"/>
        <v>366</v>
      </c>
      <c r="RES21" s="146">
        <f t="shared" si="210"/>
        <v>366</v>
      </c>
      <c r="RET21" s="146">
        <f t="shared" si="210"/>
        <v>366</v>
      </c>
      <c r="REU21" s="146">
        <f t="shared" si="210"/>
        <v>366</v>
      </c>
      <c r="REV21" s="146">
        <f t="shared" si="210"/>
        <v>366</v>
      </c>
      <c r="REW21" s="146">
        <f t="shared" si="210"/>
        <v>366</v>
      </c>
      <c r="REX21" s="146">
        <f t="shared" si="210"/>
        <v>366</v>
      </c>
      <c r="REY21" s="146">
        <f t="shared" si="210"/>
        <v>366</v>
      </c>
      <c r="REZ21" s="146">
        <f t="shared" si="210"/>
        <v>366</v>
      </c>
      <c r="RFA21" s="146">
        <f t="shared" si="210"/>
        <v>366</v>
      </c>
      <c r="RFB21" s="146">
        <f t="shared" si="210"/>
        <v>366</v>
      </c>
      <c r="RFC21" s="146">
        <f t="shared" si="210"/>
        <v>366</v>
      </c>
      <c r="RFD21" s="146">
        <f t="shared" si="210"/>
        <v>366</v>
      </c>
      <c r="RFE21" s="146">
        <f t="shared" si="210"/>
        <v>366</v>
      </c>
      <c r="RFF21" s="146">
        <f t="shared" si="210"/>
        <v>366</v>
      </c>
      <c r="RFG21" s="146">
        <f t="shared" si="210"/>
        <v>366</v>
      </c>
      <c r="RFH21" s="146">
        <f t="shared" si="210"/>
        <v>366</v>
      </c>
      <c r="RFI21" s="146">
        <f t="shared" si="210"/>
        <v>366</v>
      </c>
      <c r="RFJ21" s="146">
        <f t="shared" si="210"/>
        <v>366</v>
      </c>
      <c r="RFK21" s="146">
        <f t="shared" si="210"/>
        <v>366</v>
      </c>
      <c r="RFL21" s="146">
        <f t="shared" si="210"/>
        <v>366</v>
      </c>
      <c r="RFM21" s="146">
        <f t="shared" si="210"/>
        <v>366</v>
      </c>
      <c r="RFN21" s="146">
        <f t="shared" si="210"/>
        <v>366</v>
      </c>
      <c r="RFO21" s="146">
        <f t="shared" si="210"/>
        <v>366</v>
      </c>
      <c r="RFP21" s="146">
        <f t="shared" si="210"/>
        <v>366</v>
      </c>
      <c r="RFQ21" s="146">
        <f t="shared" si="210"/>
        <v>366</v>
      </c>
      <c r="RFR21" s="146">
        <f t="shared" si="210"/>
        <v>366</v>
      </c>
      <c r="RFS21" s="146">
        <f t="shared" si="210"/>
        <v>366</v>
      </c>
      <c r="RFT21" s="146">
        <f t="shared" si="210"/>
        <v>366</v>
      </c>
      <c r="RFU21" s="146">
        <f t="shared" si="210"/>
        <v>366</v>
      </c>
      <c r="RFV21" s="146">
        <f t="shared" si="210"/>
        <v>366</v>
      </c>
      <c r="RFW21" s="146">
        <f t="shared" si="210"/>
        <v>366</v>
      </c>
      <c r="RFX21" s="146">
        <f t="shared" si="210"/>
        <v>366</v>
      </c>
      <c r="RFY21" s="146">
        <f t="shared" si="210"/>
        <v>366</v>
      </c>
      <c r="RFZ21" s="146">
        <f t="shared" si="210"/>
        <v>366</v>
      </c>
      <c r="RGA21" s="146">
        <f t="shared" si="210"/>
        <v>366</v>
      </c>
      <c r="RGB21" s="146">
        <f t="shared" si="210"/>
        <v>366</v>
      </c>
      <c r="RGC21" s="146">
        <f t="shared" si="210"/>
        <v>366</v>
      </c>
      <c r="RGD21" s="146">
        <f t="shared" si="210"/>
        <v>366</v>
      </c>
      <c r="RGE21" s="146">
        <f t="shared" si="210"/>
        <v>366</v>
      </c>
      <c r="RGF21" s="146">
        <f t="shared" si="210"/>
        <v>366</v>
      </c>
      <c r="RGG21" s="146">
        <f t="shared" si="210"/>
        <v>366</v>
      </c>
      <c r="RGH21" s="146">
        <f t="shared" si="210"/>
        <v>366</v>
      </c>
      <c r="RGI21" s="146">
        <f t="shared" si="210"/>
        <v>366</v>
      </c>
      <c r="RGJ21" s="146">
        <f t="shared" si="210"/>
        <v>366</v>
      </c>
      <c r="RGK21" s="146">
        <f t="shared" si="210"/>
        <v>366</v>
      </c>
      <c r="RGL21" s="146">
        <f t="shared" si="210"/>
        <v>366</v>
      </c>
      <c r="RGM21" s="146">
        <f t="shared" ref="RGM21:RIX21" si="211" xml:space="preserve"> DATE(YEAR(RGM20), MONTH(RGM20) + 12, DAY(1) - 1)</f>
        <v>366</v>
      </c>
      <c r="RGN21" s="146">
        <f t="shared" si="211"/>
        <v>366</v>
      </c>
      <c r="RGO21" s="146">
        <f t="shared" si="211"/>
        <v>366</v>
      </c>
      <c r="RGP21" s="146">
        <f t="shared" si="211"/>
        <v>366</v>
      </c>
      <c r="RGQ21" s="146">
        <f t="shared" si="211"/>
        <v>366</v>
      </c>
      <c r="RGR21" s="146">
        <f t="shared" si="211"/>
        <v>366</v>
      </c>
      <c r="RGS21" s="146">
        <f t="shared" si="211"/>
        <v>366</v>
      </c>
      <c r="RGT21" s="146">
        <f t="shared" si="211"/>
        <v>366</v>
      </c>
      <c r="RGU21" s="146">
        <f t="shared" si="211"/>
        <v>366</v>
      </c>
      <c r="RGV21" s="146">
        <f t="shared" si="211"/>
        <v>366</v>
      </c>
      <c r="RGW21" s="146">
        <f t="shared" si="211"/>
        <v>366</v>
      </c>
      <c r="RGX21" s="146">
        <f t="shared" si="211"/>
        <v>366</v>
      </c>
      <c r="RGY21" s="146">
        <f t="shared" si="211"/>
        <v>366</v>
      </c>
      <c r="RGZ21" s="146">
        <f t="shared" si="211"/>
        <v>366</v>
      </c>
      <c r="RHA21" s="146">
        <f t="shared" si="211"/>
        <v>366</v>
      </c>
      <c r="RHB21" s="146">
        <f t="shared" si="211"/>
        <v>366</v>
      </c>
      <c r="RHC21" s="146">
        <f t="shared" si="211"/>
        <v>366</v>
      </c>
      <c r="RHD21" s="146">
        <f t="shared" si="211"/>
        <v>366</v>
      </c>
      <c r="RHE21" s="146">
        <f t="shared" si="211"/>
        <v>366</v>
      </c>
      <c r="RHF21" s="146">
        <f t="shared" si="211"/>
        <v>366</v>
      </c>
      <c r="RHG21" s="146">
        <f t="shared" si="211"/>
        <v>366</v>
      </c>
      <c r="RHH21" s="146">
        <f t="shared" si="211"/>
        <v>366</v>
      </c>
      <c r="RHI21" s="146">
        <f t="shared" si="211"/>
        <v>366</v>
      </c>
      <c r="RHJ21" s="146">
        <f t="shared" si="211"/>
        <v>366</v>
      </c>
      <c r="RHK21" s="146">
        <f t="shared" si="211"/>
        <v>366</v>
      </c>
      <c r="RHL21" s="146">
        <f t="shared" si="211"/>
        <v>366</v>
      </c>
      <c r="RHM21" s="146">
        <f t="shared" si="211"/>
        <v>366</v>
      </c>
      <c r="RHN21" s="146">
        <f t="shared" si="211"/>
        <v>366</v>
      </c>
      <c r="RHO21" s="146">
        <f t="shared" si="211"/>
        <v>366</v>
      </c>
      <c r="RHP21" s="146">
        <f t="shared" si="211"/>
        <v>366</v>
      </c>
      <c r="RHQ21" s="146">
        <f t="shared" si="211"/>
        <v>366</v>
      </c>
      <c r="RHR21" s="146">
        <f t="shared" si="211"/>
        <v>366</v>
      </c>
      <c r="RHS21" s="146">
        <f t="shared" si="211"/>
        <v>366</v>
      </c>
      <c r="RHT21" s="146">
        <f t="shared" si="211"/>
        <v>366</v>
      </c>
      <c r="RHU21" s="146">
        <f t="shared" si="211"/>
        <v>366</v>
      </c>
      <c r="RHV21" s="146">
        <f t="shared" si="211"/>
        <v>366</v>
      </c>
      <c r="RHW21" s="146">
        <f t="shared" si="211"/>
        <v>366</v>
      </c>
      <c r="RHX21" s="146">
        <f t="shared" si="211"/>
        <v>366</v>
      </c>
      <c r="RHY21" s="146">
        <f t="shared" si="211"/>
        <v>366</v>
      </c>
      <c r="RHZ21" s="146">
        <f t="shared" si="211"/>
        <v>366</v>
      </c>
      <c r="RIA21" s="146">
        <f t="shared" si="211"/>
        <v>366</v>
      </c>
      <c r="RIB21" s="146">
        <f t="shared" si="211"/>
        <v>366</v>
      </c>
      <c r="RIC21" s="146">
        <f t="shared" si="211"/>
        <v>366</v>
      </c>
      <c r="RID21" s="146">
        <f t="shared" si="211"/>
        <v>366</v>
      </c>
      <c r="RIE21" s="146">
        <f t="shared" si="211"/>
        <v>366</v>
      </c>
      <c r="RIF21" s="146">
        <f t="shared" si="211"/>
        <v>366</v>
      </c>
      <c r="RIG21" s="146">
        <f t="shared" si="211"/>
        <v>366</v>
      </c>
      <c r="RIH21" s="146">
        <f t="shared" si="211"/>
        <v>366</v>
      </c>
      <c r="RII21" s="146">
        <f t="shared" si="211"/>
        <v>366</v>
      </c>
      <c r="RIJ21" s="146">
        <f t="shared" si="211"/>
        <v>366</v>
      </c>
      <c r="RIK21" s="146">
        <f t="shared" si="211"/>
        <v>366</v>
      </c>
      <c r="RIL21" s="146">
        <f t="shared" si="211"/>
        <v>366</v>
      </c>
      <c r="RIM21" s="146">
        <f t="shared" si="211"/>
        <v>366</v>
      </c>
      <c r="RIN21" s="146">
        <f t="shared" si="211"/>
        <v>366</v>
      </c>
      <c r="RIO21" s="146">
        <f t="shared" si="211"/>
        <v>366</v>
      </c>
      <c r="RIP21" s="146">
        <f t="shared" si="211"/>
        <v>366</v>
      </c>
      <c r="RIQ21" s="146">
        <f t="shared" si="211"/>
        <v>366</v>
      </c>
      <c r="RIR21" s="146">
        <f t="shared" si="211"/>
        <v>366</v>
      </c>
      <c r="RIS21" s="146">
        <f t="shared" si="211"/>
        <v>366</v>
      </c>
      <c r="RIT21" s="146">
        <f t="shared" si="211"/>
        <v>366</v>
      </c>
      <c r="RIU21" s="146">
        <f t="shared" si="211"/>
        <v>366</v>
      </c>
      <c r="RIV21" s="146">
        <f t="shared" si="211"/>
        <v>366</v>
      </c>
      <c r="RIW21" s="146">
        <f t="shared" si="211"/>
        <v>366</v>
      </c>
      <c r="RIX21" s="146">
        <f t="shared" si="211"/>
        <v>366</v>
      </c>
      <c r="RIY21" s="146">
        <f t="shared" ref="RIY21:RLJ21" si="212" xml:space="preserve"> DATE(YEAR(RIY20), MONTH(RIY20) + 12, DAY(1) - 1)</f>
        <v>366</v>
      </c>
      <c r="RIZ21" s="146">
        <f t="shared" si="212"/>
        <v>366</v>
      </c>
      <c r="RJA21" s="146">
        <f t="shared" si="212"/>
        <v>366</v>
      </c>
      <c r="RJB21" s="146">
        <f t="shared" si="212"/>
        <v>366</v>
      </c>
      <c r="RJC21" s="146">
        <f t="shared" si="212"/>
        <v>366</v>
      </c>
      <c r="RJD21" s="146">
        <f t="shared" si="212"/>
        <v>366</v>
      </c>
      <c r="RJE21" s="146">
        <f t="shared" si="212"/>
        <v>366</v>
      </c>
      <c r="RJF21" s="146">
        <f t="shared" si="212"/>
        <v>366</v>
      </c>
      <c r="RJG21" s="146">
        <f t="shared" si="212"/>
        <v>366</v>
      </c>
      <c r="RJH21" s="146">
        <f t="shared" si="212"/>
        <v>366</v>
      </c>
      <c r="RJI21" s="146">
        <f t="shared" si="212"/>
        <v>366</v>
      </c>
      <c r="RJJ21" s="146">
        <f t="shared" si="212"/>
        <v>366</v>
      </c>
      <c r="RJK21" s="146">
        <f t="shared" si="212"/>
        <v>366</v>
      </c>
      <c r="RJL21" s="146">
        <f t="shared" si="212"/>
        <v>366</v>
      </c>
      <c r="RJM21" s="146">
        <f t="shared" si="212"/>
        <v>366</v>
      </c>
      <c r="RJN21" s="146">
        <f t="shared" si="212"/>
        <v>366</v>
      </c>
      <c r="RJO21" s="146">
        <f t="shared" si="212"/>
        <v>366</v>
      </c>
      <c r="RJP21" s="146">
        <f t="shared" si="212"/>
        <v>366</v>
      </c>
      <c r="RJQ21" s="146">
        <f t="shared" si="212"/>
        <v>366</v>
      </c>
      <c r="RJR21" s="146">
        <f t="shared" si="212"/>
        <v>366</v>
      </c>
      <c r="RJS21" s="146">
        <f t="shared" si="212"/>
        <v>366</v>
      </c>
      <c r="RJT21" s="146">
        <f t="shared" si="212"/>
        <v>366</v>
      </c>
      <c r="RJU21" s="146">
        <f t="shared" si="212"/>
        <v>366</v>
      </c>
      <c r="RJV21" s="146">
        <f t="shared" si="212"/>
        <v>366</v>
      </c>
      <c r="RJW21" s="146">
        <f t="shared" si="212"/>
        <v>366</v>
      </c>
      <c r="RJX21" s="146">
        <f t="shared" si="212"/>
        <v>366</v>
      </c>
      <c r="RJY21" s="146">
        <f t="shared" si="212"/>
        <v>366</v>
      </c>
      <c r="RJZ21" s="146">
        <f t="shared" si="212"/>
        <v>366</v>
      </c>
      <c r="RKA21" s="146">
        <f t="shared" si="212"/>
        <v>366</v>
      </c>
      <c r="RKB21" s="146">
        <f t="shared" si="212"/>
        <v>366</v>
      </c>
      <c r="RKC21" s="146">
        <f t="shared" si="212"/>
        <v>366</v>
      </c>
      <c r="RKD21" s="146">
        <f t="shared" si="212"/>
        <v>366</v>
      </c>
      <c r="RKE21" s="146">
        <f t="shared" si="212"/>
        <v>366</v>
      </c>
      <c r="RKF21" s="146">
        <f t="shared" si="212"/>
        <v>366</v>
      </c>
      <c r="RKG21" s="146">
        <f t="shared" si="212"/>
        <v>366</v>
      </c>
      <c r="RKH21" s="146">
        <f t="shared" si="212"/>
        <v>366</v>
      </c>
      <c r="RKI21" s="146">
        <f t="shared" si="212"/>
        <v>366</v>
      </c>
      <c r="RKJ21" s="146">
        <f t="shared" si="212"/>
        <v>366</v>
      </c>
      <c r="RKK21" s="146">
        <f t="shared" si="212"/>
        <v>366</v>
      </c>
      <c r="RKL21" s="146">
        <f t="shared" si="212"/>
        <v>366</v>
      </c>
      <c r="RKM21" s="146">
        <f t="shared" si="212"/>
        <v>366</v>
      </c>
      <c r="RKN21" s="146">
        <f t="shared" si="212"/>
        <v>366</v>
      </c>
      <c r="RKO21" s="146">
        <f t="shared" si="212"/>
        <v>366</v>
      </c>
      <c r="RKP21" s="146">
        <f t="shared" si="212"/>
        <v>366</v>
      </c>
      <c r="RKQ21" s="146">
        <f t="shared" si="212"/>
        <v>366</v>
      </c>
      <c r="RKR21" s="146">
        <f t="shared" si="212"/>
        <v>366</v>
      </c>
      <c r="RKS21" s="146">
        <f t="shared" si="212"/>
        <v>366</v>
      </c>
      <c r="RKT21" s="146">
        <f t="shared" si="212"/>
        <v>366</v>
      </c>
      <c r="RKU21" s="146">
        <f t="shared" si="212"/>
        <v>366</v>
      </c>
      <c r="RKV21" s="146">
        <f t="shared" si="212"/>
        <v>366</v>
      </c>
      <c r="RKW21" s="146">
        <f t="shared" si="212"/>
        <v>366</v>
      </c>
      <c r="RKX21" s="146">
        <f t="shared" si="212"/>
        <v>366</v>
      </c>
      <c r="RKY21" s="146">
        <f t="shared" si="212"/>
        <v>366</v>
      </c>
      <c r="RKZ21" s="146">
        <f t="shared" si="212"/>
        <v>366</v>
      </c>
      <c r="RLA21" s="146">
        <f t="shared" si="212"/>
        <v>366</v>
      </c>
      <c r="RLB21" s="146">
        <f t="shared" si="212"/>
        <v>366</v>
      </c>
      <c r="RLC21" s="146">
        <f t="shared" si="212"/>
        <v>366</v>
      </c>
      <c r="RLD21" s="146">
        <f t="shared" si="212"/>
        <v>366</v>
      </c>
      <c r="RLE21" s="146">
        <f t="shared" si="212"/>
        <v>366</v>
      </c>
      <c r="RLF21" s="146">
        <f t="shared" si="212"/>
        <v>366</v>
      </c>
      <c r="RLG21" s="146">
        <f t="shared" si="212"/>
        <v>366</v>
      </c>
      <c r="RLH21" s="146">
        <f t="shared" si="212"/>
        <v>366</v>
      </c>
      <c r="RLI21" s="146">
        <f t="shared" si="212"/>
        <v>366</v>
      </c>
      <c r="RLJ21" s="146">
        <f t="shared" si="212"/>
        <v>366</v>
      </c>
      <c r="RLK21" s="146">
        <f t="shared" ref="RLK21:RNV21" si="213" xml:space="preserve"> DATE(YEAR(RLK20), MONTH(RLK20) + 12, DAY(1) - 1)</f>
        <v>366</v>
      </c>
      <c r="RLL21" s="146">
        <f t="shared" si="213"/>
        <v>366</v>
      </c>
      <c r="RLM21" s="146">
        <f t="shared" si="213"/>
        <v>366</v>
      </c>
      <c r="RLN21" s="146">
        <f t="shared" si="213"/>
        <v>366</v>
      </c>
      <c r="RLO21" s="146">
        <f t="shared" si="213"/>
        <v>366</v>
      </c>
      <c r="RLP21" s="146">
        <f t="shared" si="213"/>
        <v>366</v>
      </c>
      <c r="RLQ21" s="146">
        <f t="shared" si="213"/>
        <v>366</v>
      </c>
      <c r="RLR21" s="146">
        <f t="shared" si="213"/>
        <v>366</v>
      </c>
      <c r="RLS21" s="146">
        <f t="shared" si="213"/>
        <v>366</v>
      </c>
      <c r="RLT21" s="146">
        <f t="shared" si="213"/>
        <v>366</v>
      </c>
      <c r="RLU21" s="146">
        <f t="shared" si="213"/>
        <v>366</v>
      </c>
      <c r="RLV21" s="146">
        <f t="shared" si="213"/>
        <v>366</v>
      </c>
      <c r="RLW21" s="146">
        <f t="shared" si="213"/>
        <v>366</v>
      </c>
      <c r="RLX21" s="146">
        <f t="shared" si="213"/>
        <v>366</v>
      </c>
      <c r="RLY21" s="146">
        <f t="shared" si="213"/>
        <v>366</v>
      </c>
      <c r="RLZ21" s="146">
        <f t="shared" si="213"/>
        <v>366</v>
      </c>
      <c r="RMA21" s="146">
        <f t="shared" si="213"/>
        <v>366</v>
      </c>
      <c r="RMB21" s="146">
        <f t="shared" si="213"/>
        <v>366</v>
      </c>
      <c r="RMC21" s="146">
        <f t="shared" si="213"/>
        <v>366</v>
      </c>
      <c r="RMD21" s="146">
        <f t="shared" si="213"/>
        <v>366</v>
      </c>
      <c r="RME21" s="146">
        <f t="shared" si="213"/>
        <v>366</v>
      </c>
      <c r="RMF21" s="146">
        <f t="shared" si="213"/>
        <v>366</v>
      </c>
      <c r="RMG21" s="146">
        <f t="shared" si="213"/>
        <v>366</v>
      </c>
      <c r="RMH21" s="146">
        <f t="shared" si="213"/>
        <v>366</v>
      </c>
      <c r="RMI21" s="146">
        <f t="shared" si="213"/>
        <v>366</v>
      </c>
      <c r="RMJ21" s="146">
        <f t="shared" si="213"/>
        <v>366</v>
      </c>
      <c r="RMK21" s="146">
        <f t="shared" si="213"/>
        <v>366</v>
      </c>
      <c r="RML21" s="146">
        <f t="shared" si="213"/>
        <v>366</v>
      </c>
      <c r="RMM21" s="146">
        <f t="shared" si="213"/>
        <v>366</v>
      </c>
      <c r="RMN21" s="146">
        <f t="shared" si="213"/>
        <v>366</v>
      </c>
      <c r="RMO21" s="146">
        <f t="shared" si="213"/>
        <v>366</v>
      </c>
      <c r="RMP21" s="146">
        <f t="shared" si="213"/>
        <v>366</v>
      </c>
      <c r="RMQ21" s="146">
        <f t="shared" si="213"/>
        <v>366</v>
      </c>
      <c r="RMR21" s="146">
        <f t="shared" si="213"/>
        <v>366</v>
      </c>
      <c r="RMS21" s="146">
        <f t="shared" si="213"/>
        <v>366</v>
      </c>
      <c r="RMT21" s="146">
        <f t="shared" si="213"/>
        <v>366</v>
      </c>
      <c r="RMU21" s="146">
        <f t="shared" si="213"/>
        <v>366</v>
      </c>
      <c r="RMV21" s="146">
        <f t="shared" si="213"/>
        <v>366</v>
      </c>
      <c r="RMW21" s="146">
        <f t="shared" si="213"/>
        <v>366</v>
      </c>
      <c r="RMX21" s="146">
        <f t="shared" si="213"/>
        <v>366</v>
      </c>
      <c r="RMY21" s="146">
        <f t="shared" si="213"/>
        <v>366</v>
      </c>
      <c r="RMZ21" s="146">
        <f t="shared" si="213"/>
        <v>366</v>
      </c>
      <c r="RNA21" s="146">
        <f t="shared" si="213"/>
        <v>366</v>
      </c>
      <c r="RNB21" s="146">
        <f t="shared" si="213"/>
        <v>366</v>
      </c>
      <c r="RNC21" s="146">
        <f t="shared" si="213"/>
        <v>366</v>
      </c>
      <c r="RND21" s="146">
        <f t="shared" si="213"/>
        <v>366</v>
      </c>
      <c r="RNE21" s="146">
        <f t="shared" si="213"/>
        <v>366</v>
      </c>
      <c r="RNF21" s="146">
        <f t="shared" si="213"/>
        <v>366</v>
      </c>
      <c r="RNG21" s="146">
        <f t="shared" si="213"/>
        <v>366</v>
      </c>
      <c r="RNH21" s="146">
        <f t="shared" si="213"/>
        <v>366</v>
      </c>
      <c r="RNI21" s="146">
        <f t="shared" si="213"/>
        <v>366</v>
      </c>
      <c r="RNJ21" s="146">
        <f t="shared" si="213"/>
        <v>366</v>
      </c>
      <c r="RNK21" s="146">
        <f t="shared" si="213"/>
        <v>366</v>
      </c>
      <c r="RNL21" s="146">
        <f t="shared" si="213"/>
        <v>366</v>
      </c>
      <c r="RNM21" s="146">
        <f t="shared" si="213"/>
        <v>366</v>
      </c>
      <c r="RNN21" s="146">
        <f t="shared" si="213"/>
        <v>366</v>
      </c>
      <c r="RNO21" s="146">
        <f t="shared" si="213"/>
        <v>366</v>
      </c>
      <c r="RNP21" s="146">
        <f t="shared" si="213"/>
        <v>366</v>
      </c>
      <c r="RNQ21" s="146">
        <f t="shared" si="213"/>
        <v>366</v>
      </c>
      <c r="RNR21" s="146">
        <f t="shared" si="213"/>
        <v>366</v>
      </c>
      <c r="RNS21" s="146">
        <f t="shared" si="213"/>
        <v>366</v>
      </c>
      <c r="RNT21" s="146">
        <f t="shared" si="213"/>
        <v>366</v>
      </c>
      <c r="RNU21" s="146">
        <f t="shared" si="213"/>
        <v>366</v>
      </c>
      <c r="RNV21" s="146">
        <f t="shared" si="213"/>
        <v>366</v>
      </c>
      <c r="RNW21" s="146">
        <f t="shared" ref="RNW21:RQH21" si="214" xml:space="preserve"> DATE(YEAR(RNW20), MONTH(RNW20) + 12, DAY(1) - 1)</f>
        <v>366</v>
      </c>
      <c r="RNX21" s="146">
        <f t="shared" si="214"/>
        <v>366</v>
      </c>
      <c r="RNY21" s="146">
        <f t="shared" si="214"/>
        <v>366</v>
      </c>
      <c r="RNZ21" s="146">
        <f t="shared" si="214"/>
        <v>366</v>
      </c>
      <c r="ROA21" s="146">
        <f t="shared" si="214"/>
        <v>366</v>
      </c>
      <c r="ROB21" s="146">
        <f t="shared" si="214"/>
        <v>366</v>
      </c>
      <c r="ROC21" s="146">
        <f t="shared" si="214"/>
        <v>366</v>
      </c>
      <c r="ROD21" s="146">
        <f t="shared" si="214"/>
        <v>366</v>
      </c>
      <c r="ROE21" s="146">
        <f t="shared" si="214"/>
        <v>366</v>
      </c>
      <c r="ROF21" s="146">
        <f t="shared" si="214"/>
        <v>366</v>
      </c>
      <c r="ROG21" s="146">
        <f t="shared" si="214"/>
        <v>366</v>
      </c>
      <c r="ROH21" s="146">
        <f t="shared" si="214"/>
        <v>366</v>
      </c>
      <c r="ROI21" s="146">
        <f t="shared" si="214"/>
        <v>366</v>
      </c>
      <c r="ROJ21" s="146">
        <f t="shared" si="214"/>
        <v>366</v>
      </c>
      <c r="ROK21" s="146">
        <f t="shared" si="214"/>
        <v>366</v>
      </c>
      <c r="ROL21" s="146">
        <f t="shared" si="214"/>
        <v>366</v>
      </c>
      <c r="ROM21" s="146">
        <f t="shared" si="214"/>
        <v>366</v>
      </c>
      <c r="RON21" s="146">
        <f t="shared" si="214"/>
        <v>366</v>
      </c>
      <c r="ROO21" s="146">
        <f t="shared" si="214"/>
        <v>366</v>
      </c>
      <c r="ROP21" s="146">
        <f t="shared" si="214"/>
        <v>366</v>
      </c>
      <c r="ROQ21" s="146">
        <f t="shared" si="214"/>
        <v>366</v>
      </c>
      <c r="ROR21" s="146">
        <f t="shared" si="214"/>
        <v>366</v>
      </c>
      <c r="ROS21" s="146">
        <f t="shared" si="214"/>
        <v>366</v>
      </c>
      <c r="ROT21" s="146">
        <f t="shared" si="214"/>
        <v>366</v>
      </c>
      <c r="ROU21" s="146">
        <f t="shared" si="214"/>
        <v>366</v>
      </c>
      <c r="ROV21" s="146">
        <f t="shared" si="214"/>
        <v>366</v>
      </c>
      <c r="ROW21" s="146">
        <f t="shared" si="214"/>
        <v>366</v>
      </c>
      <c r="ROX21" s="146">
        <f t="shared" si="214"/>
        <v>366</v>
      </c>
      <c r="ROY21" s="146">
        <f t="shared" si="214"/>
        <v>366</v>
      </c>
      <c r="ROZ21" s="146">
        <f t="shared" si="214"/>
        <v>366</v>
      </c>
      <c r="RPA21" s="146">
        <f t="shared" si="214"/>
        <v>366</v>
      </c>
      <c r="RPB21" s="146">
        <f t="shared" si="214"/>
        <v>366</v>
      </c>
      <c r="RPC21" s="146">
        <f t="shared" si="214"/>
        <v>366</v>
      </c>
      <c r="RPD21" s="146">
        <f t="shared" si="214"/>
        <v>366</v>
      </c>
      <c r="RPE21" s="146">
        <f t="shared" si="214"/>
        <v>366</v>
      </c>
      <c r="RPF21" s="146">
        <f t="shared" si="214"/>
        <v>366</v>
      </c>
      <c r="RPG21" s="146">
        <f t="shared" si="214"/>
        <v>366</v>
      </c>
      <c r="RPH21" s="146">
        <f t="shared" si="214"/>
        <v>366</v>
      </c>
      <c r="RPI21" s="146">
        <f t="shared" si="214"/>
        <v>366</v>
      </c>
      <c r="RPJ21" s="146">
        <f t="shared" si="214"/>
        <v>366</v>
      </c>
      <c r="RPK21" s="146">
        <f t="shared" si="214"/>
        <v>366</v>
      </c>
      <c r="RPL21" s="146">
        <f t="shared" si="214"/>
        <v>366</v>
      </c>
      <c r="RPM21" s="146">
        <f t="shared" si="214"/>
        <v>366</v>
      </c>
      <c r="RPN21" s="146">
        <f t="shared" si="214"/>
        <v>366</v>
      </c>
      <c r="RPO21" s="146">
        <f t="shared" si="214"/>
        <v>366</v>
      </c>
      <c r="RPP21" s="146">
        <f t="shared" si="214"/>
        <v>366</v>
      </c>
      <c r="RPQ21" s="146">
        <f t="shared" si="214"/>
        <v>366</v>
      </c>
      <c r="RPR21" s="146">
        <f t="shared" si="214"/>
        <v>366</v>
      </c>
      <c r="RPS21" s="146">
        <f t="shared" si="214"/>
        <v>366</v>
      </c>
      <c r="RPT21" s="146">
        <f t="shared" si="214"/>
        <v>366</v>
      </c>
      <c r="RPU21" s="146">
        <f t="shared" si="214"/>
        <v>366</v>
      </c>
      <c r="RPV21" s="146">
        <f t="shared" si="214"/>
        <v>366</v>
      </c>
      <c r="RPW21" s="146">
        <f t="shared" si="214"/>
        <v>366</v>
      </c>
      <c r="RPX21" s="146">
        <f t="shared" si="214"/>
        <v>366</v>
      </c>
      <c r="RPY21" s="146">
        <f t="shared" si="214"/>
        <v>366</v>
      </c>
      <c r="RPZ21" s="146">
        <f t="shared" si="214"/>
        <v>366</v>
      </c>
      <c r="RQA21" s="146">
        <f t="shared" si="214"/>
        <v>366</v>
      </c>
      <c r="RQB21" s="146">
        <f t="shared" si="214"/>
        <v>366</v>
      </c>
      <c r="RQC21" s="146">
        <f t="shared" si="214"/>
        <v>366</v>
      </c>
      <c r="RQD21" s="146">
        <f t="shared" si="214"/>
        <v>366</v>
      </c>
      <c r="RQE21" s="146">
        <f t="shared" si="214"/>
        <v>366</v>
      </c>
      <c r="RQF21" s="146">
        <f t="shared" si="214"/>
        <v>366</v>
      </c>
      <c r="RQG21" s="146">
        <f t="shared" si="214"/>
        <v>366</v>
      </c>
      <c r="RQH21" s="146">
        <f t="shared" si="214"/>
        <v>366</v>
      </c>
      <c r="RQI21" s="146">
        <f t="shared" ref="RQI21:RST21" si="215" xml:space="preserve"> DATE(YEAR(RQI20), MONTH(RQI20) + 12, DAY(1) - 1)</f>
        <v>366</v>
      </c>
      <c r="RQJ21" s="146">
        <f t="shared" si="215"/>
        <v>366</v>
      </c>
      <c r="RQK21" s="146">
        <f t="shared" si="215"/>
        <v>366</v>
      </c>
      <c r="RQL21" s="146">
        <f t="shared" si="215"/>
        <v>366</v>
      </c>
      <c r="RQM21" s="146">
        <f t="shared" si="215"/>
        <v>366</v>
      </c>
      <c r="RQN21" s="146">
        <f t="shared" si="215"/>
        <v>366</v>
      </c>
      <c r="RQO21" s="146">
        <f t="shared" si="215"/>
        <v>366</v>
      </c>
      <c r="RQP21" s="146">
        <f t="shared" si="215"/>
        <v>366</v>
      </c>
      <c r="RQQ21" s="146">
        <f t="shared" si="215"/>
        <v>366</v>
      </c>
      <c r="RQR21" s="146">
        <f t="shared" si="215"/>
        <v>366</v>
      </c>
      <c r="RQS21" s="146">
        <f t="shared" si="215"/>
        <v>366</v>
      </c>
      <c r="RQT21" s="146">
        <f t="shared" si="215"/>
        <v>366</v>
      </c>
      <c r="RQU21" s="146">
        <f t="shared" si="215"/>
        <v>366</v>
      </c>
      <c r="RQV21" s="146">
        <f t="shared" si="215"/>
        <v>366</v>
      </c>
      <c r="RQW21" s="146">
        <f t="shared" si="215"/>
        <v>366</v>
      </c>
      <c r="RQX21" s="146">
        <f t="shared" si="215"/>
        <v>366</v>
      </c>
      <c r="RQY21" s="146">
        <f t="shared" si="215"/>
        <v>366</v>
      </c>
      <c r="RQZ21" s="146">
        <f t="shared" si="215"/>
        <v>366</v>
      </c>
      <c r="RRA21" s="146">
        <f t="shared" si="215"/>
        <v>366</v>
      </c>
      <c r="RRB21" s="146">
        <f t="shared" si="215"/>
        <v>366</v>
      </c>
      <c r="RRC21" s="146">
        <f t="shared" si="215"/>
        <v>366</v>
      </c>
      <c r="RRD21" s="146">
        <f t="shared" si="215"/>
        <v>366</v>
      </c>
      <c r="RRE21" s="146">
        <f t="shared" si="215"/>
        <v>366</v>
      </c>
      <c r="RRF21" s="146">
        <f t="shared" si="215"/>
        <v>366</v>
      </c>
      <c r="RRG21" s="146">
        <f t="shared" si="215"/>
        <v>366</v>
      </c>
      <c r="RRH21" s="146">
        <f t="shared" si="215"/>
        <v>366</v>
      </c>
      <c r="RRI21" s="146">
        <f t="shared" si="215"/>
        <v>366</v>
      </c>
      <c r="RRJ21" s="146">
        <f t="shared" si="215"/>
        <v>366</v>
      </c>
      <c r="RRK21" s="146">
        <f t="shared" si="215"/>
        <v>366</v>
      </c>
      <c r="RRL21" s="146">
        <f t="shared" si="215"/>
        <v>366</v>
      </c>
      <c r="RRM21" s="146">
        <f t="shared" si="215"/>
        <v>366</v>
      </c>
      <c r="RRN21" s="146">
        <f t="shared" si="215"/>
        <v>366</v>
      </c>
      <c r="RRO21" s="146">
        <f t="shared" si="215"/>
        <v>366</v>
      </c>
      <c r="RRP21" s="146">
        <f t="shared" si="215"/>
        <v>366</v>
      </c>
      <c r="RRQ21" s="146">
        <f t="shared" si="215"/>
        <v>366</v>
      </c>
      <c r="RRR21" s="146">
        <f t="shared" si="215"/>
        <v>366</v>
      </c>
      <c r="RRS21" s="146">
        <f t="shared" si="215"/>
        <v>366</v>
      </c>
      <c r="RRT21" s="146">
        <f t="shared" si="215"/>
        <v>366</v>
      </c>
      <c r="RRU21" s="146">
        <f t="shared" si="215"/>
        <v>366</v>
      </c>
      <c r="RRV21" s="146">
        <f t="shared" si="215"/>
        <v>366</v>
      </c>
      <c r="RRW21" s="146">
        <f t="shared" si="215"/>
        <v>366</v>
      </c>
      <c r="RRX21" s="146">
        <f t="shared" si="215"/>
        <v>366</v>
      </c>
      <c r="RRY21" s="146">
        <f t="shared" si="215"/>
        <v>366</v>
      </c>
      <c r="RRZ21" s="146">
        <f t="shared" si="215"/>
        <v>366</v>
      </c>
      <c r="RSA21" s="146">
        <f t="shared" si="215"/>
        <v>366</v>
      </c>
      <c r="RSB21" s="146">
        <f t="shared" si="215"/>
        <v>366</v>
      </c>
      <c r="RSC21" s="146">
        <f t="shared" si="215"/>
        <v>366</v>
      </c>
      <c r="RSD21" s="146">
        <f t="shared" si="215"/>
        <v>366</v>
      </c>
      <c r="RSE21" s="146">
        <f t="shared" si="215"/>
        <v>366</v>
      </c>
      <c r="RSF21" s="146">
        <f t="shared" si="215"/>
        <v>366</v>
      </c>
      <c r="RSG21" s="146">
        <f t="shared" si="215"/>
        <v>366</v>
      </c>
      <c r="RSH21" s="146">
        <f t="shared" si="215"/>
        <v>366</v>
      </c>
      <c r="RSI21" s="146">
        <f t="shared" si="215"/>
        <v>366</v>
      </c>
      <c r="RSJ21" s="146">
        <f t="shared" si="215"/>
        <v>366</v>
      </c>
      <c r="RSK21" s="146">
        <f t="shared" si="215"/>
        <v>366</v>
      </c>
      <c r="RSL21" s="146">
        <f t="shared" si="215"/>
        <v>366</v>
      </c>
      <c r="RSM21" s="146">
        <f t="shared" si="215"/>
        <v>366</v>
      </c>
      <c r="RSN21" s="146">
        <f t="shared" si="215"/>
        <v>366</v>
      </c>
      <c r="RSO21" s="146">
        <f t="shared" si="215"/>
        <v>366</v>
      </c>
      <c r="RSP21" s="146">
        <f t="shared" si="215"/>
        <v>366</v>
      </c>
      <c r="RSQ21" s="146">
        <f t="shared" si="215"/>
        <v>366</v>
      </c>
      <c r="RSR21" s="146">
        <f t="shared" si="215"/>
        <v>366</v>
      </c>
      <c r="RSS21" s="146">
        <f t="shared" si="215"/>
        <v>366</v>
      </c>
      <c r="RST21" s="146">
        <f t="shared" si="215"/>
        <v>366</v>
      </c>
      <c r="RSU21" s="146">
        <f t="shared" ref="RSU21:RVF21" si="216" xml:space="preserve"> DATE(YEAR(RSU20), MONTH(RSU20) + 12, DAY(1) - 1)</f>
        <v>366</v>
      </c>
      <c r="RSV21" s="146">
        <f t="shared" si="216"/>
        <v>366</v>
      </c>
      <c r="RSW21" s="146">
        <f t="shared" si="216"/>
        <v>366</v>
      </c>
      <c r="RSX21" s="146">
        <f t="shared" si="216"/>
        <v>366</v>
      </c>
      <c r="RSY21" s="146">
        <f t="shared" si="216"/>
        <v>366</v>
      </c>
      <c r="RSZ21" s="146">
        <f t="shared" si="216"/>
        <v>366</v>
      </c>
      <c r="RTA21" s="146">
        <f t="shared" si="216"/>
        <v>366</v>
      </c>
      <c r="RTB21" s="146">
        <f t="shared" si="216"/>
        <v>366</v>
      </c>
      <c r="RTC21" s="146">
        <f t="shared" si="216"/>
        <v>366</v>
      </c>
      <c r="RTD21" s="146">
        <f t="shared" si="216"/>
        <v>366</v>
      </c>
      <c r="RTE21" s="146">
        <f t="shared" si="216"/>
        <v>366</v>
      </c>
      <c r="RTF21" s="146">
        <f t="shared" si="216"/>
        <v>366</v>
      </c>
      <c r="RTG21" s="146">
        <f t="shared" si="216"/>
        <v>366</v>
      </c>
      <c r="RTH21" s="146">
        <f t="shared" si="216"/>
        <v>366</v>
      </c>
      <c r="RTI21" s="146">
        <f t="shared" si="216"/>
        <v>366</v>
      </c>
      <c r="RTJ21" s="146">
        <f t="shared" si="216"/>
        <v>366</v>
      </c>
      <c r="RTK21" s="146">
        <f t="shared" si="216"/>
        <v>366</v>
      </c>
      <c r="RTL21" s="146">
        <f t="shared" si="216"/>
        <v>366</v>
      </c>
      <c r="RTM21" s="146">
        <f t="shared" si="216"/>
        <v>366</v>
      </c>
      <c r="RTN21" s="146">
        <f t="shared" si="216"/>
        <v>366</v>
      </c>
      <c r="RTO21" s="146">
        <f t="shared" si="216"/>
        <v>366</v>
      </c>
      <c r="RTP21" s="146">
        <f t="shared" si="216"/>
        <v>366</v>
      </c>
      <c r="RTQ21" s="146">
        <f t="shared" si="216"/>
        <v>366</v>
      </c>
      <c r="RTR21" s="146">
        <f t="shared" si="216"/>
        <v>366</v>
      </c>
      <c r="RTS21" s="146">
        <f t="shared" si="216"/>
        <v>366</v>
      </c>
      <c r="RTT21" s="146">
        <f t="shared" si="216"/>
        <v>366</v>
      </c>
      <c r="RTU21" s="146">
        <f t="shared" si="216"/>
        <v>366</v>
      </c>
      <c r="RTV21" s="146">
        <f t="shared" si="216"/>
        <v>366</v>
      </c>
      <c r="RTW21" s="146">
        <f t="shared" si="216"/>
        <v>366</v>
      </c>
      <c r="RTX21" s="146">
        <f t="shared" si="216"/>
        <v>366</v>
      </c>
      <c r="RTY21" s="146">
        <f t="shared" si="216"/>
        <v>366</v>
      </c>
      <c r="RTZ21" s="146">
        <f t="shared" si="216"/>
        <v>366</v>
      </c>
      <c r="RUA21" s="146">
        <f t="shared" si="216"/>
        <v>366</v>
      </c>
      <c r="RUB21" s="146">
        <f t="shared" si="216"/>
        <v>366</v>
      </c>
      <c r="RUC21" s="146">
        <f t="shared" si="216"/>
        <v>366</v>
      </c>
      <c r="RUD21" s="146">
        <f t="shared" si="216"/>
        <v>366</v>
      </c>
      <c r="RUE21" s="146">
        <f t="shared" si="216"/>
        <v>366</v>
      </c>
      <c r="RUF21" s="146">
        <f t="shared" si="216"/>
        <v>366</v>
      </c>
      <c r="RUG21" s="146">
        <f t="shared" si="216"/>
        <v>366</v>
      </c>
      <c r="RUH21" s="146">
        <f t="shared" si="216"/>
        <v>366</v>
      </c>
      <c r="RUI21" s="146">
        <f t="shared" si="216"/>
        <v>366</v>
      </c>
      <c r="RUJ21" s="146">
        <f t="shared" si="216"/>
        <v>366</v>
      </c>
      <c r="RUK21" s="146">
        <f t="shared" si="216"/>
        <v>366</v>
      </c>
      <c r="RUL21" s="146">
        <f t="shared" si="216"/>
        <v>366</v>
      </c>
      <c r="RUM21" s="146">
        <f t="shared" si="216"/>
        <v>366</v>
      </c>
      <c r="RUN21" s="146">
        <f t="shared" si="216"/>
        <v>366</v>
      </c>
      <c r="RUO21" s="146">
        <f t="shared" si="216"/>
        <v>366</v>
      </c>
      <c r="RUP21" s="146">
        <f t="shared" si="216"/>
        <v>366</v>
      </c>
      <c r="RUQ21" s="146">
        <f t="shared" si="216"/>
        <v>366</v>
      </c>
      <c r="RUR21" s="146">
        <f t="shared" si="216"/>
        <v>366</v>
      </c>
      <c r="RUS21" s="146">
        <f t="shared" si="216"/>
        <v>366</v>
      </c>
      <c r="RUT21" s="146">
        <f t="shared" si="216"/>
        <v>366</v>
      </c>
      <c r="RUU21" s="146">
        <f t="shared" si="216"/>
        <v>366</v>
      </c>
      <c r="RUV21" s="146">
        <f t="shared" si="216"/>
        <v>366</v>
      </c>
      <c r="RUW21" s="146">
        <f t="shared" si="216"/>
        <v>366</v>
      </c>
      <c r="RUX21" s="146">
        <f t="shared" si="216"/>
        <v>366</v>
      </c>
      <c r="RUY21" s="146">
        <f t="shared" si="216"/>
        <v>366</v>
      </c>
      <c r="RUZ21" s="146">
        <f t="shared" si="216"/>
        <v>366</v>
      </c>
      <c r="RVA21" s="146">
        <f t="shared" si="216"/>
        <v>366</v>
      </c>
      <c r="RVB21" s="146">
        <f t="shared" si="216"/>
        <v>366</v>
      </c>
      <c r="RVC21" s="146">
        <f t="shared" si="216"/>
        <v>366</v>
      </c>
      <c r="RVD21" s="146">
        <f t="shared" si="216"/>
        <v>366</v>
      </c>
      <c r="RVE21" s="146">
        <f t="shared" si="216"/>
        <v>366</v>
      </c>
      <c r="RVF21" s="146">
        <f t="shared" si="216"/>
        <v>366</v>
      </c>
      <c r="RVG21" s="146">
        <f t="shared" ref="RVG21:RXR21" si="217" xml:space="preserve"> DATE(YEAR(RVG20), MONTH(RVG20) + 12, DAY(1) - 1)</f>
        <v>366</v>
      </c>
      <c r="RVH21" s="146">
        <f t="shared" si="217"/>
        <v>366</v>
      </c>
      <c r="RVI21" s="146">
        <f t="shared" si="217"/>
        <v>366</v>
      </c>
      <c r="RVJ21" s="146">
        <f t="shared" si="217"/>
        <v>366</v>
      </c>
      <c r="RVK21" s="146">
        <f t="shared" si="217"/>
        <v>366</v>
      </c>
      <c r="RVL21" s="146">
        <f t="shared" si="217"/>
        <v>366</v>
      </c>
      <c r="RVM21" s="146">
        <f t="shared" si="217"/>
        <v>366</v>
      </c>
      <c r="RVN21" s="146">
        <f t="shared" si="217"/>
        <v>366</v>
      </c>
      <c r="RVO21" s="146">
        <f t="shared" si="217"/>
        <v>366</v>
      </c>
      <c r="RVP21" s="146">
        <f t="shared" si="217"/>
        <v>366</v>
      </c>
      <c r="RVQ21" s="146">
        <f t="shared" si="217"/>
        <v>366</v>
      </c>
      <c r="RVR21" s="146">
        <f t="shared" si="217"/>
        <v>366</v>
      </c>
      <c r="RVS21" s="146">
        <f t="shared" si="217"/>
        <v>366</v>
      </c>
      <c r="RVT21" s="146">
        <f t="shared" si="217"/>
        <v>366</v>
      </c>
      <c r="RVU21" s="146">
        <f t="shared" si="217"/>
        <v>366</v>
      </c>
      <c r="RVV21" s="146">
        <f t="shared" si="217"/>
        <v>366</v>
      </c>
      <c r="RVW21" s="146">
        <f t="shared" si="217"/>
        <v>366</v>
      </c>
      <c r="RVX21" s="146">
        <f t="shared" si="217"/>
        <v>366</v>
      </c>
      <c r="RVY21" s="146">
        <f t="shared" si="217"/>
        <v>366</v>
      </c>
      <c r="RVZ21" s="146">
        <f t="shared" si="217"/>
        <v>366</v>
      </c>
      <c r="RWA21" s="146">
        <f t="shared" si="217"/>
        <v>366</v>
      </c>
      <c r="RWB21" s="146">
        <f t="shared" si="217"/>
        <v>366</v>
      </c>
      <c r="RWC21" s="146">
        <f t="shared" si="217"/>
        <v>366</v>
      </c>
      <c r="RWD21" s="146">
        <f t="shared" si="217"/>
        <v>366</v>
      </c>
      <c r="RWE21" s="146">
        <f t="shared" si="217"/>
        <v>366</v>
      </c>
      <c r="RWF21" s="146">
        <f t="shared" si="217"/>
        <v>366</v>
      </c>
      <c r="RWG21" s="146">
        <f t="shared" si="217"/>
        <v>366</v>
      </c>
      <c r="RWH21" s="146">
        <f t="shared" si="217"/>
        <v>366</v>
      </c>
      <c r="RWI21" s="146">
        <f t="shared" si="217"/>
        <v>366</v>
      </c>
      <c r="RWJ21" s="146">
        <f t="shared" si="217"/>
        <v>366</v>
      </c>
      <c r="RWK21" s="146">
        <f t="shared" si="217"/>
        <v>366</v>
      </c>
      <c r="RWL21" s="146">
        <f t="shared" si="217"/>
        <v>366</v>
      </c>
      <c r="RWM21" s="146">
        <f t="shared" si="217"/>
        <v>366</v>
      </c>
      <c r="RWN21" s="146">
        <f t="shared" si="217"/>
        <v>366</v>
      </c>
      <c r="RWO21" s="146">
        <f t="shared" si="217"/>
        <v>366</v>
      </c>
      <c r="RWP21" s="146">
        <f t="shared" si="217"/>
        <v>366</v>
      </c>
      <c r="RWQ21" s="146">
        <f t="shared" si="217"/>
        <v>366</v>
      </c>
      <c r="RWR21" s="146">
        <f t="shared" si="217"/>
        <v>366</v>
      </c>
      <c r="RWS21" s="146">
        <f t="shared" si="217"/>
        <v>366</v>
      </c>
      <c r="RWT21" s="146">
        <f t="shared" si="217"/>
        <v>366</v>
      </c>
      <c r="RWU21" s="146">
        <f t="shared" si="217"/>
        <v>366</v>
      </c>
      <c r="RWV21" s="146">
        <f t="shared" si="217"/>
        <v>366</v>
      </c>
      <c r="RWW21" s="146">
        <f t="shared" si="217"/>
        <v>366</v>
      </c>
      <c r="RWX21" s="146">
        <f t="shared" si="217"/>
        <v>366</v>
      </c>
      <c r="RWY21" s="146">
        <f t="shared" si="217"/>
        <v>366</v>
      </c>
      <c r="RWZ21" s="146">
        <f t="shared" si="217"/>
        <v>366</v>
      </c>
      <c r="RXA21" s="146">
        <f t="shared" si="217"/>
        <v>366</v>
      </c>
      <c r="RXB21" s="146">
        <f t="shared" si="217"/>
        <v>366</v>
      </c>
      <c r="RXC21" s="146">
        <f t="shared" si="217"/>
        <v>366</v>
      </c>
      <c r="RXD21" s="146">
        <f t="shared" si="217"/>
        <v>366</v>
      </c>
      <c r="RXE21" s="146">
        <f t="shared" si="217"/>
        <v>366</v>
      </c>
      <c r="RXF21" s="146">
        <f t="shared" si="217"/>
        <v>366</v>
      </c>
      <c r="RXG21" s="146">
        <f t="shared" si="217"/>
        <v>366</v>
      </c>
      <c r="RXH21" s="146">
        <f t="shared" si="217"/>
        <v>366</v>
      </c>
      <c r="RXI21" s="146">
        <f t="shared" si="217"/>
        <v>366</v>
      </c>
      <c r="RXJ21" s="146">
        <f t="shared" si="217"/>
        <v>366</v>
      </c>
      <c r="RXK21" s="146">
        <f t="shared" si="217"/>
        <v>366</v>
      </c>
      <c r="RXL21" s="146">
        <f t="shared" si="217"/>
        <v>366</v>
      </c>
      <c r="RXM21" s="146">
        <f t="shared" si="217"/>
        <v>366</v>
      </c>
      <c r="RXN21" s="146">
        <f t="shared" si="217"/>
        <v>366</v>
      </c>
      <c r="RXO21" s="146">
        <f t="shared" si="217"/>
        <v>366</v>
      </c>
      <c r="RXP21" s="146">
        <f t="shared" si="217"/>
        <v>366</v>
      </c>
      <c r="RXQ21" s="146">
        <f t="shared" si="217"/>
        <v>366</v>
      </c>
      <c r="RXR21" s="146">
        <f t="shared" si="217"/>
        <v>366</v>
      </c>
      <c r="RXS21" s="146">
        <f t="shared" ref="RXS21:SAD21" si="218" xml:space="preserve"> DATE(YEAR(RXS20), MONTH(RXS20) + 12, DAY(1) - 1)</f>
        <v>366</v>
      </c>
      <c r="RXT21" s="146">
        <f t="shared" si="218"/>
        <v>366</v>
      </c>
      <c r="RXU21" s="146">
        <f t="shared" si="218"/>
        <v>366</v>
      </c>
      <c r="RXV21" s="146">
        <f t="shared" si="218"/>
        <v>366</v>
      </c>
      <c r="RXW21" s="146">
        <f t="shared" si="218"/>
        <v>366</v>
      </c>
      <c r="RXX21" s="146">
        <f t="shared" si="218"/>
        <v>366</v>
      </c>
      <c r="RXY21" s="146">
        <f t="shared" si="218"/>
        <v>366</v>
      </c>
      <c r="RXZ21" s="146">
        <f t="shared" si="218"/>
        <v>366</v>
      </c>
      <c r="RYA21" s="146">
        <f t="shared" si="218"/>
        <v>366</v>
      </c>
      <c r="RYB21" s="146">
        <f t="shared" si="218"/>
        <v>366</v>
      </c>
      <c r="RYC21" s="146">
        <f t="shared" si="218"/>
        <v>366</v>
      </c>
      <c r="RYD21" s="146">
        <f t="shared" si="218"/>
        <v>366</v>
      </c>
      <c r="RYE21" s="146">
        <f t="shared" si="218"/>
        <v>366</v>
      </c>
      <c r="RYF21" s="146">
        <f t="shared" si="218"/>
        <v>366</v>
      </c>
      <c r="RYG21" s="146">
        <f t="shared" si="218"/>
        <v>366</v>
      </c>
      <c r="RYH21" s="146">
        <f t="shared" si="218"/>
        <v>366</v>
      </c>
      <c r="RYI21" s="146">
        <f t="shared" si="218"/>
        <v>366</v>
      </c>
      <c r="RYJ21" s="146">
        <f t="shared" si="218"/>
        <v>366</v>
      </c>
      <c r="RYK21" s="146">
        <f t="shared" si="218"/>
        <v>366</v>
      </c>
      <c r="RYL21" s="146">
        <f t="shared" si="218"/>
        <v>366</v>
      </c>
      <c r="RYM21" s="146">
        <f t="shared" si="218"/>
        <v>366</v>
      </c>
      <c r="RYN21" s="146">
        <f t="shared" si="218"/>
        <v>366</v>
      </c>
      <c r="RYO21" s="146">
        <f t="shared" si="218"/>
        <v>366</v>
      </c>
      <c r="RYP21" s="146">
        <f t="shared" si="218"/>
        <v>366</v>
      </c>
      <c r="RYQ21" s="146">
        <f t="shared" si="218"/>
        <v>366</v>
      </c>
      <c r="RYR21" s="146">
        <f t="shared" si="218"/>
        <v>366</v>
      </c>
      <c r="RYS21" s="146">
        <f t="shared" si="218"/>
        <v>366</v>
      </c>
      <c r="RYT21" s="146">
        <f t="shared" si="218"/>
        <v>366</v>
      </c>
      <c r="RYU21" s="146">
        <f t="shared" si="218"/>
        <v>366</v>
      </c>
      <c r="RYV21" s="146">
        <f t="shared" si="218"/>
        <v>366</v>
      </c>
      <c r="RYW21" s="146">
        <f t="shared" si="218"/>
        <v>366</v>
      </c>
      <c r="RYX21" s="146">
        <f t="shared" si="218"/>
        <v>366</v>
      </c>
      <c r="RYY21" s="146">
        <f t="shared" si="218"/>
        <v>366</v>
      </c>
      <c r="RYZ21" s="146">
        <f t="shared" si="218"/>
        <v>366</v>
      </c>
      <c r="RZA21" s="146">
        <f t="shared" si="218"/>
        <v>366</v>
      </c>
      <c r="RZB21" s="146">
        <f t="shared" si="218"/>
        <v>366</v>
      </c>
      <c r="RZC21" s="146">
        <f t="shared" si="218"/>
        <v>366</v>
      </c>
      <c r="RZD21" s="146">
        <f t="shared" si="218"/>
        <v>366</v>
      </c>
      <c r="RZE21" s="146">
        <f t="shared" si="218"/>
        <v>366</v>
      </c>
      <c r="RZF21" s="146">
        <f t="shared" si="218"/>
        <v>366</v>
      </c>
      <c r="RZG21" s="146">
        <f t="shared" si="218"/>
        <v>366</v>
      </c>
      <c r="RZH21" s="146">
        <f t="shared" si="218"/>
        <v>366</v>
      </c>
      <c r="RZI21" s="146">
        <f t="shared" si="218"/>
        <v>366</v>
      </c>
      <c r="RZJ21" s="146">
        <f t="shared" si="218"/>
        <v>366</v>
      </c>
      <c r="RZK21" s="146">
        <f t="shared" si="218"/>
        <v>366</v>
      </c>
      <c r="RZL21" s="146">
        <f t="shared" si="218"/>
        <v>366</v>
      </c>
      <c r="RZM21" s="146">
        <f t="shared" si="218"/>
        <v>366</v>
      </c>
      <c r="RZN21" s="146">
        <f t="shared" si="218"/>
        <v>366</v>
      </c>
      <c r="RZO21" s="146">
        <f t="shared" si="218"/>
        <v>366</v>
      </c>
      <c r="RZP21" s="146">
        <f t="shared" si="218"/>
        <v>366</v>
      </c>
      <c r="RZQ21" s="146">
        <f t="shared" si="218"/>
        <v>366</v>
      </c>
      <c r="RZR21" s="146">
        <f t="shared" si="218"/>
        <v>366</v>
      </c>
      <c r="RZS21" s="146">
        <f t="shared" si="218"/>
        <v>366</v>
      </c>
      <c r="RZT21" s="146">
        <f t="shared" si="218"/>
        <v>366</v>
      </c>
      <c r="RZU21" s="146">
        <f t="shared" si="218"/>
        <v>366</v>
      </c>
      <c r="RZV21" s="146">
        <f t="shared" si="218"/>
        <v>366</v>
      </c>
      <c r="RZW21" s="146">
        <f t="shared" si="218"/>
        <v>366</v>
      </c>
      <c r="RZX21" s="146">
        <f t="shared" si="218"/>
        <v>366</v>
      </c>
      <c r="RZY21" s="146">
        <f t="shared" si="218"/>
        <v>366</v>
      </c>
      <c r="RZZ21" s="146">
        <f t="shared" si="218"/>
        <v>366</v>
      </c>
      <c r="SAA21" s="146">
        <f t="shared" si="218"/>
        <v>366</v>
      </c>
      <c r="SAB21" s="146">
        <f t="shared" si="218"/>
        <v>366</v>
      </c>
      <c r="SAC21" s="146">
        <f t="shared" si="218"/>
        <v>366</v>
      </c>
      <c r="SAD21" s="146">
        <f t="shared" si="218"/>
        <v>366</v>
      </c>
      <c r="SAE21" s="146">
        <f t="shared" ref="SAE21:SCP21" si="219" xml:space="preserve"> DATE(YEAR(SAE20), MONTH(SAE20) + 12, DAY(1) - 1)</f>
        <v>366</v>
      </c>
      <c r="SAF21" s="146">
        <f t="shared" si="219"/>
        <v>366</v>
      </c>
      <c r="SAG21" s="146">
        <f t="shared" si="219"/>
        <v>366</v>
      </c>
      <c r="SAH21" s="146">
        <f t="shared" si="219"/>
        <v>366</v>
      </c>
      <c r="SAI21" s="146">
        <f t="shared" si="219"/>
        <v>366</v>
      </c>
      <c r="SAJ21" s="146">
        <f t="shared" si="219"/>
        <v>366</v>
      </c>
      <c r="SAK21" s="146">
        <f t="shared" si="219"/>
        <v>366</v>
      </c>
      <c r="SAL21" s="146">
        <f t="shared" si="219"/>
        <v>366</v>
      </c>
      <c r="SAM21" s="146">
        <f t="shared" si="219"/>
        <v>366</v>
      </c>
      <c r="SAN21" s="146">
        <f t="shared" si="219"/>
        <v>366</v>
      </c>
      <c r="SAO21" s="146">
        <f t="shared" si="219"/>
        <v>366</v>
      </c>
      <c r="SAP21" s="146">
        <f t="shared" si="219"/>
        <v>366</v>
      </c>
      <c r="SAQ21" s="146">
        <f t="shared" si="219"/>
        <v>366</v>
      </c>
      <c r="SAR21" s="146">
        <f t="shared" si="219"/>
        <v>366</v>
      </c>
      <c r="SAS21" s="146">
        <f t="shared" si="219"/>
        <v>366</v>
      </c>
      <c r="SAT21" s="146">
        <f t="shared" si="219"/>
        <v>366</v>
      </c>
      <c r="SAU21" s="146">
        <f t="shared" si="219"/>
        <v>366</v>
      </c>
      <c r="SAV21" s="146">
        <f t="shared" si="219"/>
        <v>366</v>
      </c>
      <c r="SAW21" s="146">
        <f t="shared" si="219"/>
        <v>366</v>
      </c>
      <c r="SAX21" s="146">
        <f t="shared" si="219"/>
        <v>366</v>
      </c>
      <c r="SAY21" s="146">
        <f t="shared" si="219"/>
        <v>366</v>
      </c>
      <c r="SAZ21" s="146">
        <f t="shared" si="219"/>
        <v>366</v>
      </c>
      <c r="SBA21" s="146">
        <f t="shared" si="219"/>
        <v>366</v>
      </c>
      <c r="SBB21" s="146">
        <f t="shared" si="219"/>
        <v>366</v>
      </c>
      <c r="SBC21" s="146">
        <f t="shared" si="219"/>
        <v>366</v>
      </c>
      <c r="SBD21" s="146">
        <f t="shared" si="219"/>
        <v>366</v>
      </c>
      <c r="SBE21" s="146">
        <f t="shared" si="219"/>
        <v>366</v>
      </c>
      <c r="SBF21" s="146">
        <f t="shared" si="219"/>
        <v>366</v>
      </c>
      <c r="SBG21" s="146">
        <f t="shared" si="219"/>
        <v>366</v>
      </c>
      <c r="SBH21" s="146">
        <f t="shared" si="219"/>
        <v>366</v>
      </c>
      <c r="SBI21" s="146">
        <f t="shared" si="219"/>
        <v>366</v>
      </c>
      <c r="SBJ21" s="146">
        <f t="shared" si="219"/>
        <v>366</v>
      </c>
      <c r="SBK21" s="146">
        <f t="shared" si="219"/>
        <v>366</v>
      </c>
      <c r="SBL21" s="146">
        <f t="shared" si="219"/>
        <v>366</v>
      </c>
      <c r="SBM21" s="146">
        <f t="shared" si="219"/>
        <v>366</v>
      </c>
      <c r="SBN21" s="146">
        <f t="shared" si="219"/>
        <v>366</v>
      </c>
      <c r="SBO21" s="146">
        <f t="shared" si="219"/>
        <v>366</v>
      </c>
      <c r="SBP21" s="146">
        <f t="shared" si="219"/>
        <v>366</v>
      </c>
      <c r="SBQ21" s="146">
        <f t="shared" si="219"/>
        <v>366</v>
      </c>
      <c r="SBR21" s="146">
        <f t="shared" si="219"/>
        <v>366</v>
      </c>
      <c r="SBS21" s="146">
        <f t="shared" si="219"/>
        <v>366</v>
      </c>
      <c r="SBT21" s="146">
        <f t="shared" si="219"/>
        <v>366</v>
      </c>
      <c r="SBU21" s="146">
        <f t="shared" si="219"/>
        <v>366</v>
      </c>
      <c r="SBV21" s="146">
        <f t="shared" si="219"/>
        <v>366</v>
      </c>
      <c r="SBW21" s="146">
        <f t="shared" si="219"/>
        <v>366</v>
      </c>
      <c r="SBX21" s="146">
        <f t="shared" si="219"/>
        <v>366</v>
      </c>
      <c r="SBY21" s="146">
        <f t="shared" si="219"/>
        <v>366</v>
      </c>
      <c r="SBZ21" s="146">
        <f t="shared" si="219"/>
        <v>366</v>
      </c>
      <c r="SCA21" s="146">
        <f t="shared" si="219"/>
        <v>366</v>
      </c>
      <c r="SCB21" s="146">
        <f t="shared" si="219"/>
        <v>366</v>
      </c>
      <c r="SCC21" s="146">
        <f t="shared" si="219"/>
        <v>366</v>
      </c>
      <c r="SCD21" s="146">
        <f t="shared" si="219"/>
        <v>366</v>
      </c>
      <c r="SCE21" s="146">
        <f t="shared" si="219"/>
        <v>366</v>
      </c>
      <c r="SCF21" s="146">
        <f t="shared" si="219"/>
        <v>366</v>
      </c>
      <c r="SCG21" s="146">
        <f t="shared" si="219"/>
        <v>366</v>
      </c>
      <c r="SCH21" s="146">
        <f t="shared" si="219"/>
        <v>366</v>
      </c>
      <c r="SCI21" s="146">
        <f t="shared" si="219"/>
        <v>366</v>
      </c>
      <c r="SCJ21" s="146">
        <f t="shared" si="219"/>
        <v>366</v>
      </c>
      <c r="SCK21" s="146">
        <f t="shared" si="219"/>
        <v>366</v>
      </c>
      <c r="SCL21" s="146">
        <f t="shared" si="219"/>
        <v>366</v>
      </c>
      <c r="SCM21" s="146">
        <f t="shared" si="219"/>
        <v>366</v>
      </c>
      <c r="SCN21" s="146">
        <f t="shared" si="219"/>
        <v>366</v>
      </c>
      <c r="SCO21" s="146">
        <f t="shared" si="219"/>
        <v>366</v>
      </c>
      <c r="SCP21" s="146">
        <f t="shared" si="219"/>
        <v>366</v>
      </c>
      <c r="SCQ21" s="146">
        <f t="shared" ref="SCQ21:SFB21" si="220" xml:space="preserve"> DATE(YEAR(SCQ20), MONTH(SCQ20) + 12, DAY(1) - 1)</f>
        <v>366</v>
      </c>
      <c r="SCR21" s="146">
        <f t="shared" si="220"/>
        <v>366</v>
      </c>
      <c r="SCS21" s="146">
        <f t="shared" si="220"/>
        <v>366</v>
      </c>
      <c r="SCT21" s="146">
        <f t="shared" si="220"/>
        <v>366</v>
      </c>
      <c r="SCU21" s="146">
        <f t="shared" si="220"/>
        <v>366</v>
      </c>
      <c r="SCV21" s="146">
        <f t="shared" si="220"/>
        <v>366</v>
      </c>
      <c r="SCW21" s="146">
        <f t="shared" si="220"/>
        <v>366</v>
      </c>
      <c r="SCX21" s="146">
        <f t="shared" si="220"/>
        <v>366</v>
      </c>
      <c r="SCY21" s="146">
        <f t="shared" si="220"/>
        <v>366</v>
      </c>
      <c r="SCZ21" s="146">
        <f t="shared" si="220"/>
        <v>366</v>
      </c>
      <c r="SDA21" s="146">
        <f t="shared" si="220"/>
        <v>366</v>
      </c>
      <c r="SDB21" s="146">
        <f t="shared" si="220"/>
        <v>366</v>
      </c>
      <c r="SDC21" s="146">
        <f t="shared" si="220"/>
        <v>366</v>
      </c>
      <c r="SDD21" s="146">
        <f t="shared" si="220"/>
        <v>366</v>
      </c>
      <c r="SDE21" s="146">
        <f t="shared" si="220"/>
        <v>366</v>
      </c>
      <c r="SDF21" s="146">
        <f t="shared" si="220"/>
        <v>366</v>
      </c>
      <c r="SDG21" s="146">
        <f t="shared" si="220"/>
        <v>366</v>
      </c>
      <c r="SDH21" s="146">
        <f t="shared" si="220"/>
        <v>366</v>
      </c>
      <c r="SDI21" s="146">
        <f t="shared" si="220"/>
        <v>366</v>
      </c>
      <c r="SDJ21" s="146">
        <f t="shared" si="220"/>
        <v>366</v>
      </c>
      <c r="SDK21" s="146">
        <f t="shared" si="220"/>
        <v>366</v>
      </c>
      <c r="SDL21" s="146">
        <f t="shared" si="220"/>
        <v>366</v>
      </c>
      <c r="SDM21" s="146">
        <f t="shared" si="220"/>
        <v>366</v>
      </c>
      <c r="SDN21" s="146">
        <f t="shared" si="220"/>
        <v>366</v>
      </c>
      <c r="SDO21" s="146">
        <f t="shared" si="220"/>
        <v>366</v>
      </c>
      <c r="SDP21" s="146">
        <f t="shared" si="220"/>
        <v>366</v>
      </c>
      <c r="SDQ21" s="146">
        <f t="shared" si="220"/>
        <v>366</v>
      </c>
      <c r="SDR21" s="146">
        <f t="shared" si="220"/>
        <v>366</v>
      </c>
      <c r="SDS21" s="146">
        <f t="shared" si="220"/>
        <v>366</v>
      </c>
      <c r="SDT21" s="146">
        <f t="shared" si="220"/>
        <v>366</v>
      </c>
      <c r="SDU21" s="146">
        <f t="shared" si="220"/>
        <v>366</v>
      </c>
      <c r="SDV21" s="146">
        <f t="shared" si="220"/>
        <v>366</v>
      </c>
      <c r="SDW21" s="146">
        <f t="shared" si="220"/>
        <v>366</v>
      </c>
      <c r="SDX21" s="146">
        <f t="shared" si="220"/>
        <v>366</v>
      </c>
      <c r="SDY21" s="146">
        <f t="shared" si="220"/>
        <v>366</v>
      </c>
      <c r="SDZ21" s="146">
        <f t="shared" si="220"/>
        <v>366</v>
      </c>
      <c r="SEA21" s="146">
        <f t="shared" si="220"/>
        <v>366</v>
      </c>
      <c r="SEB21" s="146">
        <f t="shared" si="220"/>
        <v>366</v>
      </c>
      <c r="SEC21" s="146">
        <f t="shared" si="220"/>
        <v>366</v>
      </c>
      <c r="SED21" s="146">
        <f t="shared" si="220"/>
        <v>366</v>
      </c>
      <c r="SEE21" s="146">
        <f t="shared" si="220"/>
        <v>366</v>
      </c>
      <c r="SEF21" s="146">
        <f t="shared" si="220"/>
        <v>366</v>
      </c>
      <c r="SEG21" s="146">
        <f t="shared" si="220"/>
        <v>366</v>
      </c>
      <c r="SEH21" s="146">
        <f t="shared" si="220"/>
        <v>366</v>
      </c>
      <c r="SEI21" s="146">
        <f t="shared" si="220"/>
        <v>366</v>
      </c>
      <c r="SEJ21" s="146">
        <f t="shared" si="220"/>
        <v>366</v>
      </c>
      <c r="SEK21" s="146">
        <f t="shared" si="220"/>
        <v>366</v>
      </c>
      <c r="SEL21" s="146">
        <f t="shared" si="220"/>
        <v>366</v>
      </c>
      <c r="SEM21" s="146">
        <f t="shared" si="220"/>
        <v>366</v>
      </c>
      <c r="SEN21" s="146">
        <f t="shared" si="220"/>
        <v>366</v>
      </c>
      <c r="SEO21" s="146">
        <f t="shared" si="220"/>
        <v>366</v>
      </c>
      <c r="SEP21" s="146">
        <f t="shared" si="220"/>
        <v>366</v>
      </c>
      <c r="SEQ21" s="146">
        <f t="shared" si="220"/>
        <v>366</v>
      </c>
      <c r="SER21" s="146">
        <f t="shared" si="220"/>
        <v>366</v>
      </c>
      <c r="SES21" s="146">
        <f t="shared" si="220"/>
        <v>366</v>
      </c>
      <c r="SET21" s="146">
        <f t="shared" si="220"/>
        <v>366</v>
      </c>
      <c r="SEU21" s="146">
        <f t="shared" si="220"/>
        <v>366</v>
      </c>
      <c r="SEV21" s="146">
        <f t="shared" si="220"/>
        <v>366</v>
      </c>
      <c r="SEW21" s="146">
        <f t="shared" si="220"/>
        <v>366</v>
      </c>
      <c r="SEX21" s="146">
        <f t="shared" si="220"/>
        <v>366</v>
      </c>
      <c r="SEY21" s="146">
        <f t="shared" si="220"/>
        <v>366</v>
      </c>
      <c r="SEZ21" s="146">
        <f t="shared" si="220"/>
        <v>366</v>
      </c>
      <c r="SFA21" s="146">
        <f t="shared" si="220"/>
        <v>366</v>
      </c>
      <c r="SFB21" s="146">
        <f t="shared" si="220"/>
        <v>366</v>
      </c>
      <c r="SFC21" s="146">
        <f t="shared" ref="SFC21:SHN21" si="221" xml:space="preserve"> DATE(YEAR(SFC20), MONTH(SFC20) + 12, DAY(1) - 1)</f>
        <v>366</v>
      </c>
      <c r="SFD21" s="146">
        <f t="shared" si="221"/>
        <v>366</v>
      </c>
      <c r="SFE21" s="146">
        <f t="shared" si="221"/>
        <v>366</v>
      </c>
      <c r="SFF21" s="146">
        <f t="shared" si="221"/>
        <v>366</v>
      </c>
      <c r="SFG21" s="146">
        <f t="shared" si="221"/>
        <v>366</v>
      </c>
      <c r="SFH21" s="146">
        <f t="shared" si="221"/>
        <v>366</v>
      </c>
      <c r="SFI21" s="146">
        <f t="shared" si="221"/>
        <v>366</v>
      </c>
      <c r="SFJ21" s="146">
        <f t="shared" si="221"/>
        <v>366</v>
      </c>
      <c r="SFK21" s="146">
        <f t="shared" si="221"/>
        <v>366</v>
      </c>
      <c r="SFL21" s="146">
        <f t="shared" si="221"/>
        <v>366</v>
      </c>
      <c r="SFM21" s="146">
        <f t="shared" si="221"/>
        <v>366</v>
      </c>
      <c r="SFN21" s="146">
        <f t="shared" si="221"/>
        <v>366</v>
      </c>
      <c r="SFO21" s="146">
        <f t="shared" si="221"/>
        <v>366</v>
      </c>
      <c r="SFP21" s="146">
        <f t="shared" si="221"/>
        <v>366</v>
      </c>
      <c r="SFQ21" s="146">
        <f t="shared" si="221"/>
        <v>366</v>
      </c>
      <c r="SFR21" s="146">
        <f t="shared" si="221"/>
        <v>366</v>
      </c>
      <c r="SFS21" s="146">
        <f t="shared" si="221"/>
        <v>366</v>
      </c>
      <c r="SFT21" s="146">
        <f t="shared" si="221"/>
        <v>366</v>
      </c>
      <c r="SFU21" s="146">
        <f t="shared" si="221"/>
        <v>366</v>
      </c>
      <c r="SFV21" s="146">
        <f t="shared" si="221"/>
        <v>366</v>
      </c>
      <c r="SFW21" s="146">
        <f t="shared" si="221"/>
        <v>366</v>
      </c>
      <c r="SFX21" s="146">
        <f t="shared" si="221"/>
        <v>366</v>
      </c>
      <c r="SFY21" s="146">
        <f t="shared" si="221"/>
        <v>366</v>
      </c>
      <c r="SFZ21" s="146">
        <f t="shared" si="221"/>
        <v>366</v>
      </c>
      <c r="SGA21" s="146">
        <f t="shared" si="221"/>
        <v>366</v>
      </c>
      <c r="SGB21" s="146">
        <f t="shared" si="221"/>
        <v>366</v>
      </c>
      <c r="SGC21" s="146">
        <f t="shared" si="221"/>
        <v>366</v>
      </c>
      <c r="SGD21" s="146">
        <f t="shared" si="221"/>
        <v>366</v>
      </c>
      <c r="SGE21" s="146">
        <f t="shared" si="221"/>
        <v>366</v>
      </c>
      <c r="SGF21" s="146">
        <f t="shared" si="221"/>
        <v>366</v>
      </c>
      <c r="SGG21" s="146">
        <f t="shared" si="221"/>
        <v>366</v>
      </c>
      <c r="SGH21" s="146">
        <f t="shared" si="221"/>
        <v>366</v>
      </c>
      <c r="SGI21" s="146">
        <f t="shared" si="221"/>
        <v>366</v>
      </c>
      <c r="SGJ21" s="146">
        <f t="shared" si="221"/>
        <v>366</v>
      </c>
      <c r="SGK21" s="146">
        <f t="shared" si="221"/>
        <v>366</v>
      </c>
      <c r="SGL21" s="146">
        <f t="shared" si="221"/>
        <v>366</v>
      </c>
      <c r="SGM21" s="146">
        <f t="shared" si="221"/>
        <v>366</v>
      </c>
      <c r="SGN21" s="146">
        <f t="shared" si="221"/>
        <v>366</v>
      </c>
      <c r="SGO21" s="146">
        <f t="shared" si="221"/>
        <v>366</v>
      </c>
      <c r="SGP21" s="146">
        <f t="shared" si="221"/>
        <v>366</v>
      </c>
      <c r="SGQ21" s="146">
        <f t="shared" si="221"/>
        <v>366</v>
      </c>
      <c r="SGR21" s="146">
        <f t="shared" si="221"/>
        <v>366</v>
      </c>
      <c r="SGS21" s="146">
        <f t="shared" si="221"/>
        <v>366</v>
      </c>
      <c r="SGT21" s="146">
        <f t="shared" si="221"/>
        <v>366</v>
      </c>
      <c r="SGU21" s="146">
        <f t="shared" si="221"/>
        <v>366</v>
      </c>
      <c r="SGV21" s="146">
        <f t="shared" si="221"/>
        <v>366</v>
      </c>
      <c r="SGW21" s="146">
        <f t="shared" si="221"/>
        <v>366</v>
      </c>
      <c r="SGX21" s="146">
        <f t="shared" si="221"/>
        <v>366</v>
      </c>
      <c r="SGY21" s="146">
        <f t="shared" si="221"/>
        <v>366</v>
      </c>
      <c r="SGZ21" s="146">
        <f t="shared" si="221"/>
        <v>366</v>
      </c>
      <c r="SHA21" s="146">
        <f t="shared" si="221"/>
        <v>366</v>
      </c>
      <c r="SHB21" s="146">
        <f t="shared" si="221"/>
        <v>366</v>
      </c>
      <c r="SHC21" s="146">
        <f t="shared" si="221"/>
        <v>366</v>
      </c>
      <c r="SHD21" s="146">
        <f t="shared" si="221"/>
        <v>366</v>
      </c>
      <c r="SHE21" s="146">
        <f t="shared" si="221"/>
        <v>366</v>
      </c>
      <c r="SHF21" s="146">
        <f t="shared" si="221"/>
        <v>366</v>
      </c>
      <c r="SHG21" s="146">
        <f t="shared" si="221"/>
        <v>366</v>
      </c>
      <c r="SHH21" s="146">
        <f t="shared" si="221"/>
        <v>366</v>
      </c>
      <c r="SHI21" s="146">
        <f t="shared" si="221"/>
        <v>366</v>
      </c>
      <c r="SHJ21" s="146">
        <f t="shared" si="221"/>
        <v>366</v>
      </c>
      <c r="SHK21" s="146">
        <f t="shared" si="221"/>
        <v>366</v>
      </c>
      <c r="SHL21" s="146">
        <f t="shared" si="221"/>
        <v>366</v>
      </c>
      <c r="SHM21" s="146">
        <f t="shared" si="221"/>
        <v>366</v>
      </c>
      <c r="SHN21" s="146">
        <f t="shared" si="221"/>
        <v>366</v>
      </c>
      <c r="SHO21" s="146">
        <f t="shared" ref="SHO21:SJZ21" si="222" xml:space="preserve"> DATE(YEAR(SHO20), MONTH(SHO20) + 12, DAY(1) - 1)</f>
        <v>366</v>
      </c>
      <c r="SHP21" s="146">
        <f t="shared" si="222"/>
        <v>366</v>
      </c>
      <c r="SHQ21" s="146">
        <f t="shared" si="222"/>
        <v>366</v>
      </c>
      <c r="SHR21" s="146">
        <f t="shared" si="222"/>
        <v>366</v>
      </c>
      <c r="SHS21" s="146">
        <f t="shared" si="222"/>
        <v>366</v>
      </c>
      <c r="SHT21" s="146">
        <f t="shared" si="222"/>
        <v>366</v>
      </c>
      <c r="SHU21" s="146">
        <f t="shared" si="222"/>
        <v>366</v>
      </c>
      <c r="SHV21" s="146">
        <f t="shared" si="222"/>
        <v>366</v>
      </c>
      <c r="SHW21" s="146">
        <f t="shared" si="222"/>
        <v>366</v>
      </c>
      <c r="SHX21" s="146">
        <f t="shared" si="222"/>
        <v>366</v>
      </c>
      <c r="SHY21" s="146">
        <f t="shared" si="222"/>
        <v>366</v>
      </c>
      <c r="SHZ21" s="146">
        <f t="shared" si="222"/>
        <v>366</v>
      </c>
      <c r="SIA21" s="146">
        <f t="shared" si="222"/>
        <v>366</v>
      </c>
      <c r="SIB21" s="146">
        <f t="shared" si="222"/>
        <v>366</v>
      </c>
      <c r="SIC21" s="146">
        <f t="shared" si="222"/>
        <v>366</v>
      </c>
      <c r="SID21" s="146">
        <f t="shared" si="222"/>
        <v>366</v>
      </c>
      <c r="SIE21" s="146">
        <f t="shared" si="222"/>
        <v>366</v>
      </c>
      <c r="SIF21" s="146">
        <f t="shared" si="222"/>
        <v>366</v>
      </c>
      <c r="SIG21" s="146">
        <f t="shared" si="222"/>
        <v>366</v>
      </c>
      <c r="SIH21" s="146">
        <f t="shared" si="222"/>
        <v>366</v>
      </c>
      <c r="SII21" s="146">
        <f t="shared" si="222"/>
        <v>366</v>
      </c>
      <c r="SIJ21" s="146">
        <f t="shared" si="222"/>
        <v>366</v>
      </c>
      <c r="SIK21" s="146">
        <f t="shared" si="222"/>
        <v>366</v>
      </c>
      <c r="SIL21" s="146">
        <f t="shared" si="222"/>
        <v>366</v>
      </c>
      <c r="SIM21" s="146">
        <f t="shared" si="222"/>
        <v>366</v>
      </c>
      <c r="SIN21" s="146">
        <f t="shared" si="222"/>
        <v>366</v>
      </c>
      <c r="SIO21" s="146">
        <f t="shared" si="222"/>
        <v>366</v>
      </c>
      <c r="SIP21" s="146">
        <f t="shared" si="222"/>
        <v>366</v>
      </c>
      <c r="SIQ21" s="146">
        <f t="shared" si="222"/>
        <v>366</v>
      </c>
      <c r="SIR21" s="146">
        <f t="shared" si="222"/>
        <v>366</v>
      </c>
      <c r="SIS21" s="146">
        <f t="shared" si="222"/>
        <v>366</v>
      </c>
      <c r="SIT21" s="146">
        <f t="shared" si="222"/>
        <v>366</v>
      </c>
      <c r="SIU21" s="146">
        <f t="shared" si="222"/>
        <v>366</v>
      </c>
      <c r="SIV21" s="146">
        <f t="shared" si="222"/>
        <v>366</v>
      </c>
      <c r="SIW21" s="146">
        <f t="shared" si="222"/>
        <v>366</v>
      </c>
      <c r="SIX21" s="146">
        <f t="shared" si="222"/>
        <v>366</v>
      </c>
      <c r="SIY21" s="146">
        <f t="shared" si="222"/>
        <v>366</v>
      </c>
      <c r="SIZ21" s="146">
        <f t="shared" si="222"/>
        <v>366</v>
      </c>
      <c r="SJA21" s="146">
        <f t="shared" si="222"/>
        <v>366</v>
      </c>
      <c r="SJB21" s="146">
        <f t="shared" si="222"/>
        <v>366</v>
      </c>
      <c r="SJC21" s="146">
        <f t="shared" si="222"/>
        <v>366</v>
      </c>
      <c r="SJD21" s="146">
        <f t="shared" si="222"/>
        <v>366</v>
      </c>
      <c r="SJE21" s="146">
        <f t="shared" si="222"/>
        <v>366</v>
      </c>
      <c r="SJF21" s="146">
        <f t="shared" si="222"/>
        <v>366</v>
      </c>
      <c r="SJG21" s="146">
        <f t="shared" si="222"/>
        <v>366</v>
      </c>
      <c r="SJH21" s="146">
        <f t="shared" si="222"/>
        <v>366</v>
      </c>
      <c r="SJI21" s="146">
        <f t="shared" si="222"/>
        <v>366</v>
      </c>
      <c r="SJJ21" s="146">
        <f t="shared" si="222"/>
        <v>366</v>
      </c>
      <c r="SJK21" s="146">
        <f t="shared" si="222"/>
        <v>366</v>
      </c>
      <c r="SJL21" s="146">
        <f t="shared" si="222"/>
        <v>366</v>
      </c>
      <c r="SJM21" s="146">
        <f t="shared" si="222"/>
        <v>366</v>
      </c>
      <c r="SJN21" s="146">
        <f t="shared" si="222"/>
        <v>366</v>
      </c>
      <c r="SJO21" s="146">
        <f t="shared" si="222"/>
        <v>366</v>
      </c>
      <c r="SJP21" s="146">
        <f t="shared" si="222"/>
        <v>366</v>
      </c>
      <c r="SJQ21" s="146">
        <f t="shared" si="222"/>
        <v>366</v>
      </c>
      <c r="SJR21" s="146">
        <f t="shared" si="222"/>
        <v>366</v>
      </c>
      <c r="SJS21" s="146">
        <f t="shared" si="222"/>
        <v>366</v>
      </c>
      <c r="SJT21" s="146">
        <f t="shared" si="222"/>
        <v>366</v>
      </c>
      <c r="SJU21" s="146">
        <f t="shared" si="222"/>
        <v>366</v>
      </c>
      <c r="SJV21" s="146">
        <f t="shared" si="222"/>
        <v>366</v>
      </c>
      <c r="SJW21" s="146">
        <f t="shared" si="222"/>
        <v>366</v>
      </c>
      <c r="SJX21" s="146">
        <f t="shared" si="222"/>
        <v>366</v>
      </c>
      <c r="SJY21" s="146">
        <f t="shared" si="222"/>
        <v>366</v>
      </c>
      <c r="SJZ21" s="146">
        <f t="shared" si="222"/>
        <v>366</v>
      </c>
      <c r="SKA21" s="146">
        <f t="shared" ref="SKA21:SML21" si="223" xml:space="preserve"> DATE(YEAR(SKA20), MONTH(SKA20) + 12, DAY(1) - 1)</f>
        <v>366</v>
      </c>
      <c r="SKB21" s="146">
        <f t="shared" si="223"/>
        <v>366</v>
      </c>
      <c r="SKC21" s="146">
        <f t="shared" si="223"/>
        <v>366</v>
      </c>
      <c r="SKD21" s="146">
        <f t="shared" si="223"/>
        <v>366</v>
      </c>
      <c r="SKE21" s="146">
        <f t="shared" si="223"/>
        <v>366</v>
      </c>
      <c r="SKF21" s="146">
        <f t="shared" si="223"/>
        <v>366</v>
      </c>
      <c r="SKG21" s="146">
        <f t="shared" si="223"/>
        <v>366</v>
      </c>
      <c r="SKH21" s="146">
        <f t="shared" si="223"/>
        <v>366</v>
      </c>
      <c r="SKI21" s="146">
        <f t="shared" si="223"/>
        <v>366</v>
      </c>
      <c r="SKJ21" s="146">
        <f t="shared" si="223"/>
        <v>366</v>
      </c>
      <c r="SKK21" s="146">
        <f t="shared" si="223"/>
        <v>366</v>
      </c>
      <c r="SKL21" s="146">
        <f t="shared" si="223"/>
        <v>366</v>
      </c>
      <c r="SKM21" s="146">
        <f t="shared" si="223"/>
        <v>366</v>
      </c>
      <c r="SKN21" s="146">
        <f t="shared" si="223"/>
        <v>366</v>
      </c>
      <c r="SKO21" s="146">
        <f t="shared" si="223"/>
        <v>366</v>
      </c>
      <c r="SKP21" s="146">
        <f t="shared" si="223"/>
        <v>366</v>
      </c>
      <c r="SKQ21" s="146">
        <f t="shared" si="223"/>
        <v>366</v>
      </c>
      <c r="SKR21" s="146">
        <f t="shared" si="223"/>
        <v>366</v>
      </c>
      <c r="SKS21" s="146">
        <f t="shared" si="223"/>
        <v>366</v>
      </c>
      <c r="SKT21" s="146">
        <f t="shared" si="223"/>
        <v>366</v>
      </c>
      <c r="SKU21" s="146">
        <f t="shared" si="223"/>
        <v>366</v>
      </c>
      <c r="SKV21" s="146">
        <f t="shared" si="223"/>
        <v>366</v>
      </c>
      <c r="SKW21" s="146">
        <f t="shared" si="223"/>
        <v>366</v>
      </c>
      <c r="SKX21" s="146">
        <f t="shared" si="223"/>
        <v>366</v>
      </c>
      <c r="SKY21" s="146">
        <f t="shared" si="223"/>
        <v>366</v>
      </c>
      <c r="SKZ21" s="146">
        <f t="shared" si="223"/>
        <v>366</v>
      </c>
      <c r="SLA21" s="146">
        <f t="shared" si="223"/>
        <v>366</v>
      </c>
      <c r="SLB21" s="146">
        <f t="shared" si="223"/>
        <v>366</v>
      </c>
      <c r="SLC21" s="146">
        <f t="shared" si="223"/>
        <v>366</v>
      </c>
      <c r="SLD21" s="146">
        <f t="shared" si="223"/>
        <v>366</v>
      </c>
      <c r="SLE21" s="146">
        <f t="shared" si="223"/>
        <v>366</v>
      </c>
      <c r="SLF21" s="146">
        <f t="shared" si="223"/>
        <v>366</v>
      </c>
      <c r="SLG21" s="146">
        <f t="shared" si="223"/>
        <v>366</v>
      </c>
      <c r="SLH21" s="146">
        <f t="shared" si="223"/>
        <v>366</v>
      </c>
      <c r="SLI21" s="146">
        <f t="shared" si="223"/>
        <v>366</v>
      </c>
      <c r="SLJ21" s="146">
        <f t="shared" si="223"/>
        <v>366</v>
      </c>
      <c r="SLK21" s="146">
        <f t="shared" si="223"/>
        <v>366</v>
      </c>
      <c r="SLL21" s="146">
        <f t="shared" si="223"/>
        <v>366</v>
      </c>
      <c r="SLM21" s="146">
        <f t="shared" si="223"/>
        <v>366</v>
      </c>
      <c r="SLN21" s="146">
        <f t="shared" si="223"/>
        <v>366</v>
      </c>
      <c r="SLO21" s="146">
        <f t="shared" si="223"/>
        <v>366</v>
      </c>
      <c r="SLP21" s="146">
        <f t="shared" si="223"/>
        <v>366</v>
      </c>
      <c r="SLQ21" s="146">
        <f t="shared" si="223"/>
        <v>366</v>
      </c>
      <c r="SLR21" s="146">
        <f t="shared" si="223"/>
        <v>366</v>
      </c>
      <c r="SLS21" s="146">
        <f t="shared" si="223"/>
        <v>366</v>
      </c>
      <c r="SLT21" s="146">
        <f t="shared" si="223"/>
        <v>366</v>
      </c>
      <c r="SLU21" s="146">
        <f t="shared" si="223"/>
        <v>366</v>
      </c>
      <c r="SLV21" s="146">
        <f t="shared" si="223"/>
        <v>366</v>
      </c>
      <c r="SLW21" s="146">
        <f t="shared" si="223"/>
        <v>366</v>
      </c>
      <c r="SLX21" s="146">
        <f t="shared" si="223"/>
        <v>366</v>
      </c>
      <c r="SLY21" s="146">
        <f t="shared" si="223"/>
        <v>366</v>
      </c>
      <c r="SLZ21" s="146">
        <f t="shared" si="223"/>
        <v>366</v>
      </c>
      <c r="SMA21" s="146">
        <f t="shared" si="223"/>
        <v>366</v>
      </c>
      <c r="SMB21" s="146">
        <f t="shared" si="223"/>
        <v>366</v>
      </c>
      <c r="SMC21" s="146">
        <f t="shared" si="223"/>
        <v>366</v>
      </c>
      <c r="SMD21" s="146">
        <f t="shared" si="223"/>
        <v>366</v>
      </c>
      <c r="SME21" s="146">
        <f t="shared" si="223"/>
        <v>366</v>
      </c>
      <c r="SMF21" s="146">
        <f t="shared" si="223"/>
        <v>366</v>
      </c>
      <c r="SMG21" s="146">
        <f t="shared" si="223"/>
        <v>366</v>
      </c>
      <c r="SMH21" s="146">
        <f t="shared" si="223"/>
        <v>366</v>
      </c>
      <c r="SMI21" s="146">
        <f t="shared" si="223"/>
        <v>366</v>
      </c>
      <c r="SMJ21" s="146">
        <f t="shared" si="223"/>
        <v>366</v>
      </c>
      <c r="SMK21" s="146">
        <f t="shared" si="223"/>
        <v>366</v>
      </c>
      <c r="SML21" s="146">
        <f t="shared" si="223"/>
        <v>366</v>
      </c>
      <c r="SMM21" s="146">
        <f t="shared" ref="SMM21:SOX21" si="224" xml:space="preserve"> DATE(YEAR(SMM20), MONTH(SMM20) + 12, DAY(1) - 1)</f>
        <v>366</v>
      </c>
      <c r="SMN21" s="146">
        <f t="shared" si="224"/>
        <v>366</v>
      </c>
      <c r="SMO21" s="146">
        <f t="shared" si="224"/>
        <v>366</v>
      </c>
      <c r="SMP21" s="146">
        <f t="shared" si="224"/>
        <v>366</v>
      </c>
      <c r="SMQ21" s="146">
        <f t="shared" si="224"/>
        <v>366</v>
      </c>
      <c r="SMR21" s="146">
        <f t="shared" si="224"/>
        <v>366</v>
      </c>
      <c r="SMS21" s="146">
        <f t="shared" si="224"/>
        <v>366</v>
      </c>
      <c r="SMT21" s="146">
        <f t="shared" si="224"/>
        <v>366</v>
      </c>
      <c r="SMU21" s="146">
        <f t="shared" si="224"/>
        <v>366</v>
      </c>
      <c r="SMV21" s="146">
        <f t="shared" si="224"/>
        <v>366</v>
      </c>
      <c r="SMW21" s="146">
        <f t="shared" si="224"/>
        <v>366</v>
      </c>
      <c r="SMX21" s="146">
        <f t="shared" si="224"/>
        <v>366</v>
      </c>
      <c r="SMY21" s="146">
        <f t="shared" si="224"/>
        <v>366</v>
      </c>
      <c r="SMZ21" s="146">
        <f t="shared" si="224"/>
        <v>366</v>
      </c>
      <c r="SNA21" s="146">
        <f t="shared" si="224"/>
        <v>366</v>
      </c>
      <c r="SNB21" s="146">
        <f t="shared" si="224"/>
        <v>366</v>
      </c>
      <c r="SNC21" s="146">
        <f t="shared" si="224"/>
        <v>366</v>
      </c>
      <c r="SND21" s="146">
        <f t="shared" si="224"/>
        <v>366</v>
      </c>
      <c r="SNE21" s="146">
        <f t="shared" si="224"/>
        <v>366</v>
      </c>
      <c r="SNF21" s="146">
        <f t="shared" si="224"/>
        <v>366</v>
      </c>
      <c r="SNG21" s="146">
        <f t="shared" si="224"/>
        <v>366</v>
      </c>
      <c r="SNH21" s="146">
        <f t="shared" si="224"/>
        <v>366</v>
      </c>
      <c r="SNI21" s="146">
        <f t="shared" si="224"/>
        <v>366</v>
      </c>
      <c r="SNJ21" s="146">
        <f t="shared" si="224"/>
        <v>366</v>
      </c>
      <c r="SNK21" s="146">
        <f t="shared" si="224"/>
        <v>366</v>
      </c>
      <c r="SNL21" s="146">
        <f t="shared" si="224"/>
        <v>366</v>
      </c>
      <c r="SNM21" s="146">
        <f t="shared" si="224"/>
        <v>366</v>
      </c>
      <c r="SNN21" s="146">
        <f t="shared" si="224"/>
        <v>366</v>
      </c>
      <c r="SNO21" s="146">
        <f t="shared" si="224"/>
        <v>366</v>
      </c>
      <c r="SNP21" s="146">
        <f t="shared" si="224"/>
        <v>366</v>
      </c>
      <c r="SNQ21" s="146">
        <f t="shared" si="224"/>
        <v>366</v>
      </c>
      <c r="SNR21" s="146">
        <f t="shared" si="224"/>
        <v>366</v>
      </c>
      <c r="SNS21" s="146">
        <f t="shared" si="224"/>
        <v>366</v>
      </c>
      <c r="SNT21" s="146">
        <f t="shared" si="224"/>
        <v>366</v>
      </c>
      <c r="SNU21" s="146">
        <f t="shared" si="224"/>
        <v>366</v>
      </c>
      <c r="SNV21" s="146">
        <f t="shared" si="224"/>
        <v>366</v>
      </c>
      <c r="SNW21" s="146">
        <f t="shared" si="224"/>
        <v>366</v>
      </c>
      <c r="SNX21" s="146">
        <f t="shared" si="224"/>
        <v>366</v>
      </c>
      <c r="SNY21" s="146">
        <f t="shared" si="224"/>
        <v>366</v>
      </c>
      <c r="SNZ21" s="146">
        <f t="shared" si="224"/>
        <v>366</v>
      </c>
      <c r="SOA21" s="146">
        <f t="shared" si="224"/>
        <v>366</v>
      </c>
      <c r="SOB21" s="146">
        <f t="shared" si="224"/>
        <v>366</v>
      </c>
      <c r="SOC21" s="146">
        <f t="shared" si="224"/>
        <v>366</v>
      </c>
      <c r="SOD21" s="146">
        <f t="shared" si="224"/>
        <v>366</v>
      </c>
      <c r="SOE21" s="146">
        <f t="shared" si="224"/>
        <v>366</v>
      </c>
      <c r="SOF21" s="146">
        <f t="shared" si="224"/>
        <v>366</v>
      </c>
      <c r="SOG21" s="146">
        <f t="shared" si="224"/>
        <v>366</v>
      </c>
      <c r="SOH21" s="146">
        <f t="shared" si="224"/>
        <v>366</v>
      </c>
      <c r="SOI21" s="146">
        <f t="shared" si="224"/>
        <v>366</v>
      </c>
      <c r="SOJ21" s="146">
        <f t="shared" si="224"/>
        <v>366</v>
      </c>
      <c r="SOK21" s="146">
        <f t="shared" si="224"/>
        <v>366</v>
      </c>
      <c r="SOL21" s="146">
        <f t="shared" si="224"/>
        <v>366</v>
      </c>
      <c r="SOM21" s="146">
        <f t="shared" si="224"/>
        <v>366</v>
      </c>
      <c r="SON21" s="146">
        <f t="shared" si="224"/>
        <v>366</v>
      </c>
      <c r="SOO21" s="146">
        <f t="shared" si="224"/>
        <v>366</v>
      </c>
      <c r="SOP21" s="146">
        <f t="shared" si="224"/>
        <v>366</v>
      </c>
      <c r="SOQ21" s="146">
        <f t="shared" si="224"/>
        <v>366</v>
      </c>
      <c r="SOR21" s="146">
        <f t="shared" si="224"/>
        <v>366</v>
      </c>
      <c r="SOS21" s="146">
        <f t="shared" si="224"/>
        <v>366</v>
      </c>
      <c r="SOT21" s="146">
        <f t="shared" si="224"/>
        <v>366</v>
      </c>
      <c r="SOU21" s="146">
        <f t="shared" si="224"/>
        <v>366</v>
      </c>
      <c r="SOV21" s="146">
        <f t="shared" si="224"/>
        <v>366</v>
      </c>
      <c r="SOW21" s="146">
        <f t="shared" si="224"/>
        <v>366</v>
      </c>
      <c r="SOX21" s="146">
        <f t="shared" si="224"/>
        <v>366</v>
      </c>
      <c r="SOY21" s="146">
        <f t="shared" ref="SOY21:SRJ21" si="225" xml:space="preserve"> DATE(YEAR(SOY20), MONTH(SOY20) + 12, DAY(1) - 1)</f>
        <v>366</v>
      </c>
      <c r="SOZ21" s="146">
        <f t="shared" si="225"/>
        <v>366</v>
      </c>
      <c r="SPA21" s="146">
        <f t="shared" si="225"/>
        <v>366</v>
      </c>
      <c r="SPB21" s="146">
        <f t="shared" si="225"/>
        <v>366</v>
      </c>
      <c r="SPC21" s="146">
        <f t="shared" si="225"/>
        <v>366</v>
      </c>
      <c r="SPD21" s="146">
        <f t="shared" si="225"/>
        <v>366</v>
      </c>
      <c r="SPE21" s="146">
        <f t="shared" si="225"/>
        <v>366</v>
      </c>
      <c r="SPF21" s="146">
        <f t="shared" si="225"/>
        <v>366</v>
      </c>
      <c r="SPG21" s="146">
        <f t="shared" si="225"/>
        <v>366</v>
      </c>
      <c r="SPH21" s="146">
        <f t="shared" si="225"/>
        <v>366</v>
      </c>
      <c r="SPI21" s="146">
        <f t="shared" si="225"/>
        <v>366</v>
      </c>
      <c r="SPJ21" s="146">
        <f t="shared" si="225"/>
        <v>366</v>
      </c>
      <c r="SPK21" s="146">
        <f t="shared" si="225"/>
        <v>366</v>
      </c>
      <c r="SPL21" s="146">
        <f t="shared" si="225"/>
        <v>366</v>
      </c>
      <c r="SPM21" s="146">
        <f t="shared" si="225"/>
        <v>366</v>
      </c>
      <c r="SPN21" s="146">
        <f t="shared" si="225"/>
        <v>366</v>
      </c>
      <c r="SPO21" s="146">
        <f t="shared" si="225"/>
        <v>366</v>
      </c>
      <c r="SPP21" s="146">
        <f t="shared" si="225"/>
        <v>366</v>
      </c>
      <c r="SPQ21" s="146">
        <f t="shared" si="225"/>
        <v>366</v>
      </c>
      <c r="SPR21" s="146">
        <f t="shared" si="225"/>
        <v>366</v>
      </c>
      <c r="SPS21" s="146">
        <f t="shared" si="225"/>
        <v>366</v>
      </c>
      <c r="SPT21" s="146">
        <f t="shared" si="225"/>
        <v>366</v>
      </c>
      <c r="SPU21" s="146">
        <f t="shared" si="225"/>
        <v>366</v>
      </c>
      <c r="SPV21" s="146">
        <f t="shared" si="225"/>
        <v>366</v>
      </c>
      <c r="SPW21" s="146">
        <f t="shared" si="225"/>
        <v>366</v>
      </c>
      <c r="SPX21" s="146">
        <f t="shared" si="225"/>
        <v>366</v>
      </c>
      <c r="SPY21" s="146">
        <f t="shared" si="225"/>
        <v>366</v>
      </c>
      <c r="SPZ21" s="146">
        <f t="shared" si="225"/>
        <v>366</v>
      </c>
      <c r="SQA21" s="146">
        <f t="shared" si="225"/>
        <v>366</v>
      </c>
      <c r="SQB21" s="146">
        <f t="shared" si="225"/>
        <v>366</v>
      </c>
      <c r="SQC21" s="146">
        <f t="shared" si="225"/>
        <v>366</v>
      </c>
      <c r="SQD21" s="146">
        <f t="shared" si="225"/>
        <v>366</v>
      </c>
      <c r="SQE21" s="146">
        <f t="shared" si="225"/>
        <v>366</v>
      </c>
      <c r="SQF21" s="146">
        <f t="shared" si="225"/>
        <v>366</v>
      </c>
      <c r="SQG21" s="146">
        <f t="shared" si="225"/>
        <v>366</v>
      </c>
      <c r="SQH21" s="146">
        <f t="shared" si="225"/>
        <v>366</v>
      </c>
      <c r="SQI21" s="146">
        <f t="shared" si="225"/>
        <v>366</v>
      </c>
      <c r="SQJ21" s="146">
        <f t="shared" si="225"/>
        <v>366</v>
      </c>
      <c r="SQK21" s="146">
        <f t="shared" si="225"/>
        <v>366</v>
      </c>
      <c r="SQL21" s="146">
        <f t="shared" si="225"/>
        <v>366</v>
      </c>
      <c r="SQM21" s="146">
        <f t="shared" si="225"/>
        <v>366</v>
      </c>
      <c r="SQN21" s="146">
        <f t="shared" si="225"/>
        <v>366</v>
      </c>
      <c r="SQO21" s="146">
        <f t="shared" si="225"/>
        <v>366</v>
      </c>
      <c r="SQP21" s="146">
        <f t="shared" si="225"/>
        <v>366</v>
      </c>
      <c r="SQQ21" s="146">
        <f t="shared" si="225"/>
        <v>366</v>
      </c>
      <c r="SQR21" s="146">
        <f t="shared" si="225"/>
        <v>366</v>
      </c>
      <c r="SQS21" s="146">
        <f t="shared" si="225"/>
        <v>366</v>
      </c>
      <c r="SQT21" s="146">
        <f t="shared" si="225"/>
        <v>366</v>
      </c>
      <c r="SQU21" s="146">
        <f t="shared" si="225"/>
        <v>366</v>
      </c>
      <c r="SQV21" s="146">
        <f t="shared" si="225"/>
        <v>366</v>
      </c>
      <c r="SQW21" s="146">
        <f t="shared" si="225"/>
        <v>366</v>
      </c>
      <c r="SQX21" s="146">
        <f t="shared" si="225"/>
        <v>366</v>
      </c>
      <c r="SQY21" s="146">
        <f t="shared" si="225"/>
        <v>366</v>
      </c>
      <c r="SQZ21" s="146">
        <f t="shared" si="225"/>
        <v>366</v>
      </c>
      <c r="SRA21" s="146">
        <f t="shared" si="225"/>
        <v>366</v>
      </c>
      <c r="SRB21" s="146">
        <f t="shared" si="225"/>
        <v>366</v>
      </c>
      <c r="SRC21" s="146">
        <f t="shared" si="225"/>
        <v>366</v>
      </c>
      <c r="SRD21" s="146">
        <f t="shared" si="225"/>
        <v>366</v>
      </c>
      <c r="SRE21" s="146">
        <f t="shared" si="225"/>
        <v>366</v>
      </c>
      <c r="SRF21" s="146">
        <f t="shared" si="225"/>
        <v>366</v>
      </c>
      <c r="SRG21" s="146">
        <f t="shared" si="225"/>
        <v>366</v>
      </c>
      <c r="SRH21" s="146">
        <f t="shared" si="225"/>
        <v>366</v>
      </c>
      <c r="SRI21" s="146">
        <f t="shared" si="225"/>
        <v>366</v>
      </c>
      <c r="SRJ21" s="146">
        <f t="shared" si="225"/>
        <v>366</v>
      </c>
      <c r="SRK21" s="146">
        <f t="shared" ref="SRK21:STV21" si="226" xml:space="preserve"> DATE(YEAR(SRK20), MONTH(SRK20) + 12, DAY(1) - 1)</f>
        <v>366</v>
      </c>
      <c r="SRL21" s="146">
        <f t="shared" si="226"/>
        <v>366</v>
      </c>
      <c r="SRM21" s="146">
        <f t="shared" si="226"/>
        <v>366</v>
      </c>
      <c r="SRN21" s="146">
        <f t="shared" si="226"/>
        <v>366</v>
      </c>
      <c r="SRO21" s="146">
        <f t="shared" si="226"/>
        <v>366</v>
      </c>
      <c r="SRP21" s="146">
        <f t="shared" si="226"/>
        <v>366</v>
      </c>
      <c r="SRQ21" s="146">
        <f t="shared" si="226"/>
        <v>366</v>
      </c>
      <c r="SRR21" s="146">
        <f t="shared" si="226"/>
        <v>366</v>
      </c>
      <c r="SRS21" s="146">
        <f t="shared" si="226"/>
        <v>366</v>
      </c>
      <c r="SRT21" s="146">
        <f t="shared" si="226"/>
        <v>366</v>
      </c>
      <c r="SRU21" s="146">
        <f t="shared" si="226"/>
        <v>366</v>
      </c>
      <c r="SRV21" s="146">
        <f t="shared" si="226"/>
        <v>366</v>
      </c>
      <c r="SRW21" s="146">
        <f t="shared" si="226"/>
        <v>366</v>
      </c>
      <c r="SRX21" s="146">
        <f t="shared" si="226"/>
        <v>366</v>
      </c>
      <c r="SRY21" s="146">
        <f t="shared" si="226"/>
        <v>366</v>
      </c>
      <c r="SRZ21" s="146">
        <f t="shared" si="226"/>
        <v>366</v>
      </c>
      <c r="SSA21" s="146">
        <f t="shared" si="226"/>
        <v>366</v>
      </c>
      <c r="SSB21" s="146">
        <f t="shared" si="226"/>
        <v>366</v>
      </c>
      <c r="SSC21" s="146">
        <f t="shared" si="226"/>
        <v>366</v>
      </c>
      <c r="SSD21" s="146">
        <f t="shared" si="226"/>
        <v>366</v>
      </c>
      <c r="SSE21" s="146">
        <f t="shared" si="226"/>
        <v>366</v>
      </c>
      <c r="SSF21" s="146">
        <f t="shared" si="226"/>
        <v>366</v>
      </c>
      <c r="SSG21" s="146">
        <f t="shared" si="226"/>
        <v>366</v>
      </c>
      <c r="SSH21" s="146">
        <f t="shared" si="226"/>
        <v>366</v>
      </c>
      <c r="SSI21" s="146">
        <f t="shared" si="226"/>
        <v>366</v>
      </c>
      <c r="SSJ21" s="146">
        <f t="shared" si="226"/>
        <v>366</v>
      </c>
      <c r="SSK21" s="146">
        <f t="shared" si="226"/>
        <v>366</v>
      </c>
      <c r="SSL21" s="146">
        <f t="shared" si="226"/>
        <v>366</v>
      </c>
      <c r="SSM21" s="146">
        <f t="shared" si="226"/>
        <v>366</v>
      </c>
      <c r="SSN21" s="146">
        <f t="shared" si="226"/>
        <v>366</v>
      </c>
      <c r="SSO21" s="146">
        <f t="shared" si="226"/>
        <v>366</v>
      </c>
      <c r="SSP21" s="146">
        <f t="shared" si="226"/>
        <v>366</v>
      </c>
      <c r="SSQ21" s="146">
        <f t="shared" si="226"/>
        <v>366</v>
      </c>
      <c r="SSR21" s="146">
        <f t="shared" si="226"/>
        <v>366</v>
      </c>
      <c r="SSS21" s="146">
        <f t="shared" si="226"/>
        <v>366</v>
      </c>
      <c r="SST21" s="146">
        <f t="shared" si="226"/>
        <v>366</v>
      </c>
      <c r="SSU21" s="146">
        <f t="shared" si="226"/>
        <v>366</v>
      </c>
      <c r="SSV21" s="146">
        <f t="shared" si="226"/>
        <v>366</v>
      </c>
      <c r="SSW21" s="146">
        <f t="shared" si="226"/>
        <v>366</v>
      </c>
      <c r="SSX21" s="146">
        <f t="shared" si="226"/>
        <v>366</v>
      </c>
      <c r="SSY21" s="146">
        <f t="shared" si="226"/>
        <v>366</v>
      </c>
      <c r="SSZ21" s="146">
        <f t="shared" si="226"/>
        <v>366</v>
      </c>
      <c r="STA21" s="146">
        <f t="shared" si="226"/>
        <v>366</v>
      </c>
      <c r="STB21" s="146">
        <f t="shared" si="226"/>
        <v>366</v>
      </c>
      <c r="STC21" s="146">
        <f t="shared" si="226"/>
        <v>366</v>
      </c>
      <c r="STD21" s="146">
        <f t="shared" si="226"/>
        <v>366</v>
      </c>
      <c r="STE21" s="146">
        <f t="shared" si="226"/>
        <v>366</v>
      </c>
      <c r="STF21" s="146">
        <f t="shared" si="226"/>
        <v>366</v>
      </c>
      <c r="STG21" s="146">
        <f t="shared" si="226"/>
        <v>366</v>
      </c>
      <c r="STH21" s="146">
        <f t="shared" si="226"/>
        <v>366</v>
      </c>
      <c r="STI21" s="146">
        <f t="shared" si="226"/>
        <v>366</v>
      </c>
      <c r="STJ21" s="146">
        <f t="shared" si="226"/>
        <v>366</v>
      </c>
      <c r="STK21" s="146">
        <f t="shared" si="226"/>
        <v>366</v>
      </c>
      <c r="STL21" s="146">
        <f t="shared" si="226"/>
        <v>366</v>
      </c>
      <c r="STM21" s="146">
        <f t="shared" si="226"/>
        <v>366</v>
      </c>
      <c r="STN21" s="146">
        <f t="shared" si="226"/>
        <v>366</v>
      </c>
      <c r="STO21" s="146">
        <f t="shared" si="226"/>
        <v>366</v>
      </c>
      <c r="STP21" s="146">
        <f t="shared" si="226"/>
        <v>366</v>
      </c>
      <c r="STQ21" s="146">
        <f t="shared" si="226"/>
        <v>366</v>
      </c>
      <c r="STR21" s="146">
        <f t="shared" si="226"/>
        <v>366</v>
      </c>
      <c r="STS21" s="146">
        <f t="shared" si="226"/>
        <v>366</v>
      </c>
      <c r="STT21" s="146">
        <f t="shared" si="226"/>
        <v>366</v>
      </c>
      <c r="STU21" s="146">
        <f t="shared" si="226"/>
        <v>366</v>
      </c>
      <c r="STV21" s="146">
        <f t="shared" si="226"/>
        <v>366</v>
      </c>
      <c r="STW21" s="146">
        <f t="shared" ref="STW21:SWH21" si="227" xml:space="preserve"> DATE(YEAR(STW20), MONTH(STW20) + 12, DAY(1) - 1)</f>
        <v>366</v>
      </c>
      <c r="STX21" s="146">
        <f t="shared" si="227"/>
        <v>366</v>
      </c>
      <c r="STY21" s="146">
        <f t="shared" si="227"/>
        <v>366</v>
      </c>
      <c r="STZ21" s="146">
        <f t="shared" si="227"/>
        <v>366</v>
      </c>
      <c r="SUA21" s="146">
        <f t="shared" si="227"/>
        <v>366</v>
      </c>
      <c r="SUB21" s="146">
        <f t="shared" si="227"/>
        <v>366</v>
      </c>
      <c r="SUC21" s="146">
        <f t="shared" si="227"/>
        <v>366</v>
      </c>
      <c r="SUD21" s="146">
        <f t="shared" si="227"/>
        <v>366</v>
      </c>
      <c r="SUE21" s="146">
        <f t="shared" si="227"/>
        <v>366</v>
      </c>
      <c r="SUF21" s="146">
        <f t="shared" si="227"/>
        <v>366</v>
      </c>
      <c r="SUG21" s="146">
        <f t="shared" si="227"/>
        <v>366</v>
      </c>
      <c r="SUH21" s="146">
        <f t="shared" si="227"/>
        <v>366</v>
      </c>
      <c r="SUI21" s="146">
        <f t="shared" si="227"/>
        <v>366</v>
      </c>
      <c r="SUJ21" s="146">
        <f t="shared" si="227"/>
        <v>366</v>
      </c>
      <c r="SUK21" s="146">
        <f t="shared" si="227"/>
        <v>366</v>
      </c>
      <c r="SUL21" s="146">
        <f t="shared" si="227"/>
        <v>366</v>
      </c>
      <c r="SUM21" s="146">
        <f t="shared" si="227"/>
        <v>366</v>
      </c>
      <c r="SUN21" s="146">
        <f t="shared" si="227"/>
        <v>366</v>
      </c>
      <c r="SUO21" s="146">
        <f t="shared" si="227"/>
        <v>366</v>
      </c>
      <c r="SUP21" s="146">
        <f t="shared" si="227"/>
        <v>366</v>
      </c>
      <c r="SUQ21" s="146">
        <f t="shared" si="227"/>
        <v>366</v>
      </c>
      <c r="SUR21" s="146">
        <f t="shared" si="227"/>
        <v>366</v>
      </c>
      <c r="SUS21" s="146">
        <f t="shared" si="227"/>
        <v>366</v>
      </c>
      <c r="SUT21" s="146">
        <f t="shared" si="227"/>
        <v>366</v>
      </c>
      <c r="SUU21" s="146">
        <f t="shared" si="227"/>
        <v>366</v>
      </c>
      <c r="SUV21" s="146">
        <f t="shared" si="227"/>
        <v>366</v>
      </c>
      <c r="SUW21" s="146">
        <f t="shared" si="227"/>
        <v>366</v>
      </c>
      <c r="SUX21" s="146">
        <f t="shared" si="227"/>
        <v>366</v>
      </c>
      <c r="SUY21" s="146">
        <f t="shared" si="227"/>
        <v>366</v>
      </c>
      <c r="SUZ21" s="146">
        <f t="shared" si="227"/>
        <v>366</v>
      </c>
      <c r="SVA21" s="146">
        <f t="shared" si="227"/>
        <v>366</v>
      </c>
      <c r="SVB21" s="146">
        <f t="shared" si="227"/>
        <v>366</v>
      </c>
      <c r="SVC21" s="146">
        <f t="shared" si="227"/>
        <v>366</v>
      </c>
      <c r="SVD21" s="146">
        <f t="shared" si="227"/>
        <v>366</v>
      </c>
      <c r="SVE21" s="146">
        <f t="shared" si="227"/>
        <v>366</v>
      </c>
      <c r="SVF21" s="146">
        <f t="shared" si="227"/>
        <v>366</v>
      </c>
      <c r="SVG21" s="146">
        <f t="shared" si="227"/>
        <v>366</v>
      </c>
      <c r="SVH21" s="146">
        <f t="shared" si="227"/>
        <v>366</v>
      </c>
      <c r="SVI21" s="146">
        <f t="shared" si="227"/>
        <v>366</v>
      </c>
      <c r="SVJ21" s="146">
        <f t="shared" si="227"/>
        <v>366</v>
      </c>
      <c r="SVK21" s="146">
        <f t="shared" si="227"/>
        <v>366</v>
      </c>
      <c r="SVL21" s="146">
        <f t="shared" si="227"/>
        <v>366</v>
      </c>
      <c r="SVM21" s="146">
        <f t="shared" si="227"/>
        <v>366</v>
      </c>
      <c r="SVN21" s="146">
        <f t="shared" si="227"/>
        <v>366</v>
      </c>
      <c r="SVO21" s="146">
        <f t="shared" si="227"/>
        <v>366</v>
      </c>
      <c r="SVP21" s="146">
        <f t="shared" si="227"/>
        <v>366</v>
      </c>
      <c r="SVQ21" s="146">
        <f t="shared" si="227"/>
        <v>366</v>
      </c>
      <c r="SVR21" s="146">
        <f t="shared" si="227"/>
        <v>366</v>
      </c>
      <c r="SVS21" s="146">
        <f t="shared" si="227"/>
        <v>366</v>
      </c>
      <c r="SVT21" s="146">
        <f t="shared" si="227"/>
        <v>366</v>
      </c>
      <c r="SVU21" s="146">
        <f t="shared" si="227"/>
        <v>366</v>
      </c>
      <c r="SVV21" s="146">
        <f t="shared" si="227"/>
        <v>366</v>
      </c>
      <c r="SVW21" s="146">
        <f t="shared" si="227"/>
        <v>366</v>
      </c>
      <c r="SVX21" s="146">
        <f t="shared" si="227"/>
        <v>366</v>
      </c>
      <c r="SVY21" s="146">
        <f t="shared" si="227"/>
        <v>366</v>
      </c>
      <c r="SVZ21" s="146">
        <f t="shared" si="227"/>
        <v>366</v>
      </c>
      <c r="SWA21" s="146">
        <f t="shared" si="227"/>
        <v>366</v>
      </c>
      <c r="SWB21" s="146">
        <f t="shared" si="227"/>
        <v>366</v>
      </c>
      <c r="SWC21" s="146">
        <f t="shared" si="227"/>
        <v>366</v>
      </c>
      <c r="SWD21" s="146">
        <f t="shared" si="227"/>
        <v>366</v>
      </c>
      <c r="SWE21" s="146">
        <f t="shared" si="227"/>
        <v>366</v>
      </c>
      <c r="SWF21" s="146">
        <f t="shared" si="227"/>
        <v>366</v>
      </c>
      <c r="SWG21" s="146">
        <f t="shared" si="227"/>
        <v>366</v>
      </c>
      <c r="SWH21" s="146">
        <f t="shared" si="227"/>
        <v>366</v>
      </c>
      <c r="SWI21" s="146">
        <f t="shared" ref="SWI21:SYT21" si="228" xml:space="preserve"> DATE(YEAR(SWI20), MONTH(SWI20) + 12, DAY(1) - 1)</f>
        <v>366</v>
      </c>
      <c r="SWJ21" s="146">
        <f t="shared" si="228"/>
        <v>366</v>
      </c>
      <c r="SWK21" s="146">
        <f t="shared" si="228"/>
        <v>366</v>
      </c>
      <c r="SWL21" s="146">
        <f t="shared" si="228"/>
        <v>366</v>
      </c>
      <c r="SWM21" s="146">
        <f t="shared" si="228"/>
        <v>366</v>
      </c>
      <c r="SWN21" s="146">
        <f t="shared" si="228"/>
        <v>366</v>
      </c>
      <c r="SWO21" s="146">
        <f t="shared" si="228"/>
        <v>366</v>
      </c>
      <c r="SWP21" s="146">
        <f t="shared" si="228"/>
        <v>366</v>
      </c>
      <c r="SWQ21" s="146">
        <f t="shared" si="228"/>
        <v>366</v>
      </c>
      <c r="SWR21" s="146">
        <f t="shared" si="228"/>
        <v>366</v>
      </c>
      <c r="SWS21" s="146">
        <f t="shared" si="228"/>
        <v>366</v>
      </c>
      <c r="SWT21" s="146">
        <f t="shared" si="228"/>
        <v>366</v>
      </c>
      <c r="SWU21" s="146">
        <f t="shared" si="228"/>
        <v>366</v>
      </c>
      <c r="SWV21" s="146">
        <f t="shared" si="228"/>
        <v>366</v>
      </c>
      <c r="SWW21" s="146">
        <f t="shared" si="228"/>
        <v>366</v>
      </c>
      <c r="SWX21" s="146">
        <f t="shared" si="228"/>
        <v>366</v>
      </c>
      <c r="SWY21" s="146">
        <f t="shared" si="228"/>
        <v>366</v>
      </c>
      <c r="SWZ21" s="146">
        <f t="shared" si="228"/>
        <v>366</v>
      </c>
      <c r="SXA21" s="146">
        <f t="shared" si="228"/>
        <v>366</v>
      </c>
      <c r="SXB21" s="146">
        <f t="shared" si="228"/>
        <v>366</v>
      </c>
      <c r="SXC21" s="146">
        <f t="shared" si="228"/>
        <v>366</v>
      </c>
      <c r="SXD21" s="146">
        <f t="shared" si="228"/>
        <v>366</v>
      </c>
      <c r="SXE21" s="146">
        <f t="shared" si="228"/>
        <v>366</v>
      </c>
      <c r="SXF21" s="146">
        <f t="shared" si="228"/>
        <v>366</v>
      </c>
      <c r="SXG21" s="146">
        <f t="shared" si="228"/>
        <v>366</v>
      </c>
      <c r="SXH21" s="146">
        <f t="shared" si="228"/>
        <v>366</v>
      </c>
      <c r="SXI21" s="146">
        <f t="shared" si="228"/>
        <v>366</v>
      </c>
      <c r="SXJ21" s="146">
        <f t="shared" si="228"/>
        <v>366</v>
      </c>
      <c r="SXK21" s="146">
        <f t="shared" si="228"/>
        <v>366</v>
      </c>
      <c r="SXL21" s="146">
        <f t="shared" si="228"/>
        <v>366</v>
      </c>
      <c r="SXM21" s="146">
        <f t="shared" si="228"/>
        <v>366</v>
      </c>
      <c r="SXN21" s="146">
        <f t="shared" si="228"/>
        <v>366</v>
      </c>
      <c r="SXO21" s="146">
        <f t="shared" si="228"/>
        <v>366</v>
      </c>
      <c r="SXP21" s="146">
        <f t="shared" si="228"/>
        <v>366</v>
      </c>
      <c r="SXQ21" s="146">
        <f t="shared" si="228"/>
        <v>366</v>
      </c>
      <c r="SXR21" s="146">
        <f t="shared" si="228"/>
        <v>366</v>
      </c>
      <c r="SXS21" s="146">
        <f t="shared" si="228"/>
        <v>366</v>
      </c>
      <c r="SXT21" s="146">
        <f t="shared" si="228"/>
        <v>366</v>
      </c>
      <c r="SXU21" s="146">
        <f t="shared" si="228"/>
        <v>366</v>
      </c>
      <c r="SXV21" s="146">
        <f t="shared" si="228"/>
        <v>366</v>
      </c>
      <c r="SXW21" s="146">
        <f t="shared" si="228"/>
        <v>366</v>
      </c>
      <c r="SXX21" s="146">
        <f t="shared" si="228"/>
        <v>366</v>
      </c>
      <c r="SXY21" s="146">
        <f t="shared" si="228"/>
        <v>366</v>
      </c>
      <c r="SXZ21" s="146">
        <f t="shared" si="228"/>
        <v>366</v>
      </c>
      <c r="SYA21" s="146">
        <f t="shared" si="228"/>
        <v>366</v>
      </c>
      <c r="SYB21" s="146">
        <f t="shared" si="228"/>
        <v>366</v>
      </c>
      <c r="SYC21" s="146">
        <f t="shared" si="228"/>
        <v>366</v>
      </c>
      <c r="SYD21" s="146">
        <f t="shared" si="228"/>
        <v>366</v>
      </c>
      <c r="SYE21" s="146">
        <f t="shared" si="228"/>
        <v>366</v>
      </c>
      <c r="SYF21" s="146">
        <f t="shared" si="228"/>
        <v>366</v>
      </c>
      <c r="SYG21" s="146">
        <f t="shared" si="228"/>
        <v>366</v>
      </c>
      <c r="SYH21" s="146">
        <f t="shared" si="228"/>
        <v>366</v>
      </c>
      <c r="SYI21" s="146">
        <f t="shared" si="228"/>
        <v>366</v>
      </c>
      <c r="SYJ21" s="146">
        <f t="shared" si="228"/>
        <v>366</v>
      </c>
      <c r="SYK21" s="146">
        <f t="shared" si="228"/>
        <v>366</v>
      </c>
      <c r="SYL21" s="146">
        <f t="shared" si="228"/>
        <v>366</v>
      </c>
      <c r="SYM21" s="146">
        <f t="shared" si="228"/>
        <v>366</v>
      </c>
      <c r="SYN21" s="146">
        <f t="shared" si="228"/>
        <v>366</v>
      </c>
      <c r="SYO21" s="146">
        <f t="shared" si="228"/>
        <v>366</v>
      </c>
      <c r="SYP21" s="146">
        <f t="shared" si="228"/>
        <v>366</v>
      </c>
      <c r="SYQ21" s="146">
        <f t="shared" si="228"/>
        <v>366</v>
      </c>
      <c r="SYR21" s="146">
        <f t="shared" si="228"/>
        <v>366</v>
      </c>
      <c r="SYS21" s="146">
        <f t="shared" si="228"/>
        <v>366</v>
      </c>
      <c r="SYT21" s="146">
        <f t="shared" si="228"/>
        <v>366</v>
      </c>
      <c r="SYU21" s="146">
        <f t="shared" ref="SYU21:TBF21" si="229" xml:space="preserve"> DATE(YEAR(SYU20), MONTH(SYU20) + 12, DAY(1) - 1)</f>
        <v>366</v>
      </c>
      <c r="SYV21" s="146">
        <f t="shared" si="229"/>
        <v>366</v>
      </c>
      <c r="SYW21" s="146">
        <f t="shared" si="229"/>
        <v>366</v>
      </c>
      <c r="SYX21" s="146">
        <f t="shared" si="229"/>
        <v>366</v>
      </c>
      <c r="SYY21" s="146">
        <f t="shared" si="229"/>
        <v>366</v>
      </c>
      <c r="SYZ21" s="146">
        <f t="shared" si="229"/>
        <v>366</v>
      </c>
      <c r="SZA21" s="146">
        <f t="shared" si="229"/>
        <v>366</v>
      </c>
      <c r="SZB21" s="146">
        <f t="shared" si="229"/>
        <v>366</v>
      </c>
      <c r="SZC21" s="146">
        <f t="shared" si="229"/>
        <v>366</v>
      </c>
      <c r="SZD21" s="146">
        <f t="shared" si="229"/>
        <v>366</v>
      </c>
      <c r="SZE21" s="146">
        <f t="shared" si="229"/>
        <v>366</v>
      </c>
      <c r="SZF21" s="146">
        <f t="shared" si="229"/>
        <v>366</v>
      </c>
      <c r="SZG21" s="146">
        <f t="shared" si="229"/>
        <v>366</v>
      </c>
      <c r="SZH21" s="146">
        <f t="shared" si="229"/>
        <v>366</v>
      </c>
      <c r="SZI21" s="146">
        <f t="shared" si="229"/>
        <v>366</v>
      </c>
      <c r="SZJ21" s="146">
        <f t="shared" si="229"/>
        <v>366</v>
      </c>
      <c r="SZK21" s="146">
        <f t="shared" si="229"/>
        <v>366</v>
      </c>
      <c r="SZL21" s="146">
        <f t="shared" si="229"/>
        <v>366</v>
      </c>
      <c r="SZM21" s="146">
        <f t="shared" si="229"/>
        <v>366</v>
      </c>
      <c r="SZN21" s="146">
        <f t="shared" si="229"/>
        <v>366</v>
      </c>
      <c r="SZO21" s="146">
        <f t="shared" si="229"/>
        <v>366</v>
      </c>
      <c r="SZP21" s="146">
        <f t="shared" si="229"/>
        <v>366</v>
      </c>
      <c r="SZQ21" s="146">
        <f t="shared" si="229"/>
        <v>366</v>
      </c>
      <c r="SZR21" s="146">
        <f t="shared" si="229"/>
        <v>366</v>
      </c>
      <c r="SZS21" s="146">
        <f t="shared" si="229"/>
        <v>366</v>
      </c>
      <c r="SZT21" s="146">
        <f t="shared" si="229"/>
        <v>366</v>
      </c>
      <c r="SZU21" s="146">
        <f t="shared" si="229"/>
        <v>366</v>
      </c>
      <c r="SZV21" s="146">
        <f t="shared" si="229"/>
        <v>366</v>
      </c>
      <c r="SZW21" s="146">
        <f t="shared" si="229"/>
        <v>366</v>
      </c>
      <c r="SZX21" s="146">
        <f t="shared" si="229"/>
        <v>366</v>
      </c>
      <c r="SZY21" s="146">
        <f t="shared" si="229"/>
        <v>366</v>
      </c>
      <c r="SZZ21" s="146">
        <f t="shared" si="229"/>
        <v>366</v>
      </c>
      <c r="TAA21" s="146">
        <f t="shared" si="229"/>
        <v>366</v>
      </c>
      <c r="TAB21" s="146">
        <f t="shared" si="229"/>
        <v>366</v>
      </c>
      <c r="TAC21" s="146">
        <f t="shared" si="229"/>
        <v>366</v>
      </c>
      <c r="TAD21" s="146">
        <f t="shared" si="229"/>
        <v>366</v>
      </c>
      <c r="TAE21" s="146">
        <f t="shared" si="229"/>
        <v>366</v>
      </c>
      <c r="TAF21" s="146">
        <f t="shared" si="229"/>
        <v>366</v>
      </c>
      <c r="TAG21" s="146">
        <f t="shared" si="229"/>
        <v>366</v>
      </c>
      <c r="TAH21" s="146">
        <f t="shared" si="229"/>
        <v>366</v>
      </c>
      <c r="TAI21" s="146">
        <f t="shared" si="229"/>
        <v>366</v>
      </c>
      <c r="TAJ21" s="146">
        <f t="shared" si="229"/>
        <v>366</v>
      </c>
      <c r="TAK21" s="146">
        <f t="shared" si="229"/>
        <v>366</v>
      </c>
      <c r="TAL21" s="146">
        <f t="shared" si="229"/>
        <v>366</v>
      </c>
      <c r="TAM21" s="146">
        <f t="shared" si="229"/>
        <v>366</v>
      </c>
      <c r="TAN21" s="146">
        <f t="shared" si="229"/>
        <v>366</v>
      </c>
      <c r="TAO21" s="146">
        <f t="shared" si="229"/>
        <v>366</v>
      </c>
      <c r="TAP21" s="146">
        <f t="shared" si="229"/>
        <v>366</v>
      </c>
      <c r="TAQ21" s="146">
        <f t="shared" si="229"/>
        <v>366</v>
      </c>
      <c r="TAR21" s="146">
        <f t="shared" si="229"/>
        <v>366</v>
      </c>
      <c r="TAS21" s="146">
        <f t="shared" si="229"/>
        <v>366</v>
      </c>
      <c r="TAT21" s="146">
        <f t="shared" si="229"/>
        <v>366</v>
      </c>
      <c r="TAU21" s="146">
        <f t="shared" si="229"/>
        <v>366</v>
      </c>
      <c r="TAV21" s="146">
        <f t="shared" si="229"/>
        <v>366</v>
      </c>
      <c r="TAW21" s="146">
        <f t="shared" si="229"/>
        <v>366</v>
      </c>
      <c r="TAX21" s="146">
        <f t="shared" si="229"/>
        <v>366</v>
      </c>
      <c r="TAY21" s="146">
        <f t="shared" si="229"/>
        <v>366</v>
      </c>
      <c r="TAZ21" s="146">
        <f t="shared" si="229"/>
        <v>366</v>
      </c>
      <c r="TBA21" s="146">
        <f t="shared" si="229"/>
        <v>366</v>
      </c>
      <c r="TBB21" s="146">
        <f t="shared" si="229"/>
        <v>366</v>
      </c>
      <c r="TBC21" s="146">
        <f t="shared" si="229"/>
        <v>366</v>
      </c>
      <c r="TBD21" s="146">
        <f t="shared" si="229"/>
        <v>366</v>
      </c>
      <c r="TBE21" s="146">
        <f t="shared" si="229"/>
        <v>366</v>
      </c>
      <c r="TBF21" s="146">
        <f t="shared" si="229"/>
        <v>366</v>
      </c>
      <c r="TBG21" s="146">
        <f t="shared" ref="TBG21:TDR21" si="230" xml:space="preserve"> DATE(YEAR(TBG20), MONTH(TBG20) + 12, DAY(1) - 1)</f>
        <v>366</v>
      </c>
      <c r="TBH21" s="146">
        <f t="shared" si="230"/>
        <v>366</v>
      </c>
      <c r="TBI21" s="146">
        <f t="shared" si="230"/>
        <v>366</v>
      </c>
      <c r="TBJ21" s="146">
        <f t="shared" si="230"/>
        <v>366</v>
      </c>
      <c r="TBK21" s="146">
        <f t="shared" si="230"/>
        <v>366</v>
      </c>
      <c r="TBL21" s="146">
        <f t="shared" si="230"/>
        <v>366</v>
      </c>
      <c r="TBM21" s="146">
        <f t="shared" si="230"/>
        <v>366</v>
      </c>
      <c r="TBN21" s="146">
        <f t="shared" si="230"/>
        <v>366</v>
      </c>
      <c r="TBO21" s="146">
        <f t="shared" si="230"/>
        <v>366</v>
      </c>
      <c r="TBP21" s="146">
        <f t="shared" si="230"/>
        <v>366</v>
      </c>
      <c r="TBQ21" s="146">
        <f t="shared" si="230"/>
        <v>366</v>
      </c>
      <c r="TBR21" s="146">
        <f t="shared" si="230"/>
        <v>366</v>
      </c>
      <c r="TBS21" s="146">
        <f t="shared" si="230"/>
        <v>366</v>
      </c>
      <c r="TBT21" s="146">
        <f t="shared" si="230"/>
        <v>366</v>
      </c>
      <c r="TBU21" s="146">
        <f t="shared" si="230"/>
        <v>366</v>
      </c>
      <c r="TBV21" s="146">
        <f t="shared" si="230"/>
        <v>366</v>
      </c>
      <c r="TBW21" s="146">
        <f t="shared" si="230"/>
        <v>366</v>
      </c>
      <c r="TBX21" s="146">
        <f t="shared" si="230"/>
        <v>366</v>
      </c>
      <c r="TBY21" s="146">
        <f t="shared" si="230"/>
        <v>366</v>
      </c>
      <c r="TBZ21" s="146">
        <f t="shared" si="230"/>
        <v>366</v>
      </c>
      <c r="TCA21" s="146">
        <f t="shared" si="230"/>
        <v>366</v>
      </c>
      <c r="TCB21" s="146">
        <f t="shared" si="230"/>
        <v>366</v>
      </c>
      <c r="TCC21" s="146">
        <f t="shared" si="230"/>
        <v>366</v>
      </c>
      <c r="TCD21" s="146">
        <f t="shared" si="230"/>
        <v>366</v>
      </c>
      <c r="TCE21" s="146">
        <f t="shared" si="230"/>
        <v>366</v>
      </c>
      <c r="TCF21" s="146">
        <f t="shared" si="230"/>
        <v>366</v>
      </c>
      <c r="TCG21" s="146">
        <f t="shared" si="230"/>
        <v>366</v>
      </c>
      <c r="TCH21" s="146">
        <f t="shared" si="230"/>
        <v>366</v>
      </c>
      <c r="TCI21" s="146">
        <f t="shared" si="230"/>
        <v>366</v>
      </c>
      <c r="TCJ21" s="146">
        <f t="shared" si="230"/>
        <v>366</v>
      </c>
      <c r="TCK21" s="146">
        <f t="shared" si="230"/>
        <v>366</v>
      </c>
      <c r="TCL21" s="146">
        <f t="shared" si="230"/>
        <v>366</v>
      </c>
      <c r="TCM21" s="146">
        <f t="shared" si="230"/>
        <v>366</v>
      </c>
      <c r="TCN21" s="146">
        <f t="shared" si="230"/>
        <v>366</v>
      </c>
      <c r="TCO21" s="146">
        <f t="shared" si="230"/>
        <v>366</v>
      </c>
      <c r="TCP21" s="146">
        <f t="shared" si="230"/>
        <v>366</v>
      </c>
      <c r="TCQ21" s="146">
        <f t="shared" si="230"/>
        <v>366</v>
      </c>
      <c r="TCR21" s="146">
        <f t="shared" si="230"/>
        <v>366</v>
      </c>
      <c r="TCS21" s="146">
        <f t="shared" si="230"/>
        <v>366</v>
      </c>
      <c r="TCT21" s="146">
        <f t="shared" si="230"/>
        <v>366</v>
      </c>
      <c r="TCU21" s="146">
        <f t="shared" si="230"/>
        <v>366</v>
      </c>
      <c r="TCV21" s="146">
        <f t="shared" si="230"/>
        <v>366</v>
      </c>
      <c r="TCW21" s="146">
        <f t="shared" si="230"/>
        <v>366</v>
      </c>
      <c r="TCX21" s="146">
        <f t="shared" si="230"/>
        <v>366</v>
      </c>
      <c r="TCY21" s="146">
        <f t="shared" si="230"/>
        <v>366</v>
      </c>
      <c r="TCZ21" s="146">
        <f t="shared" si="230"/>
        <v>366</v>
      </c>
      <c r="TDA21" s="146">
        <f t="shared" si="230"/>
        <v>366</v>
      </c>
      <c r="TDB21" s="146">
        <f t="shared" si="230"/>
        <v>366</v>
      </c>
      <c r="TDC21" s="146">
        <f t="shared" si="230"/>
        <v>366</v>
      </c>
      <c r="TDD21" s="146">
        <f t="shared" si="230"/>
        <v>366</v>
      </c>
      <c r="TDE21" s="146">
        <f t="shared" si="230"/>
        <v>366</v>
      </c>
      <c r="TDF21" s="146">
        <f t="shared" si="230"/>
        <v>366</v>
      </c>
      <c r="TDG21" s="146">
        <f t="shared" si="230"/>
        <v>366</v>
      </c>
      <c r="TDH21" s="146">
        <f t="shared" si="230"/>
        <v>366</v>
      </c>
      <c r="TDI21" s="146">
        <f t="shared" si="230"/>
        <v>366</v>
      </c>
      <c r="TDJ21" s="146">
        <f t="shared" si="230"/>
        <v>366</v>
      </c>
      <c r="TDK21" s="146">
        <f t="shared" si="230"/>
        <v>366</v>
      </c>
      <c r="TDL21" s="146">
        <f t="shared" si="230"/>
        <v>366</v>
      </c>
      <c r="TDM21" s="146">
        <f t="shared" si="230"/>
        <v>366</v>
      </c>
      <c r="TDN21" s="146">
        <f t="shared" si="230"/>
        <v>366</v>
      </c>
      <c r="TDO21" s="146">
        <f t="shared" si="230"/>
        <v>366</v>
      </c>
      <c r="TDP21" s="146">
        <f t="shared" si="230"/>
        <v>366</v>
      </c>
      <c r="TDQ21" s="146">
        <f t="shared" si="230"/>
        <v>366</v>
      </c>
      <c r="TDR21" s="146">
        <f t="shared" si="230"/>
        <v>366</v>
      </c>
      <c r="TDS21" s="146">
        <f t="shared" ref="TDS21:TGD21" si="231" xml:space="preserve"> DATE(YEAR(TDS20), MONTH(TDS20) + 12, DAY(1) - 1)</f>
        <v>366</v>
      </c>
      <c r="TDT21" s="146">
        <f t="shared" si="231"/>
        <v>366</v>
      </c>
      <c r="TDU21" s="146">
        <f t="shared" si="231"/>
        <v>366</v>
      </c>
      <c r="TDV21" s="146">
        <f t="shared" si="231"/>
        <v>366</v>
      </c>
      <c r="TDW21" s="146">
        <f t="shared" si="231"/>
        <v>366</v>
      </c>
      <c r="TDX21" s="146">
        <f t="shared" si="231"/>
        <v>366</v>
      </c>
      <c r="TDY21" s="146">
        <f t="shared" si="231"/>
        <v>366</v>
      </c>
      <c r="TDZ21" s="146">
        <f t="shared" si="231"/>
        <v>366</v>
      </c>
      <c r="TEA21" s="146">
        <f t="shared" si="231"/>
        <v>366</v>
      </c>
      <c r="TEB21" s="146">
        <f t="shared" si="231"/>
        <v>366</v>
      </c>
      <c r="TEC21" s="146">
        <f t="shared" si="231"/>
        <v>366</v>
      </c>
      <c r="TED21" s="146">
        <f t="shared" si="231"/>
        <v>366</v>
      </c>
      <c r="TEE21" s="146">
        <f t="shared" si="231"/>
        <v>366</v>
      </c>
      <c r="TEF21" s="146">
        <f t="shared" si="231"/>
        <v>366</v>
      </c>
      <c r="TEG21" s="146">
        <f t="shared" si="231"/>
        <v>366</v>
      </c>
      <c r="TEH21" s="146">
        <f t="shared" si="231"/>
        <v>366</v>
      </c>
      <c r="TEI21" s="146">
        <f t="shared" si="231"/>
        <v>366</v>
      </c>
      <c r="TEJ21" s="146">
        <f t="shared" si="231"/>
        <v>366</v>
      </c>
      <c r="TEK21" s="146">
        <f t="shared" si="231"/>
        <v>366</v>
      </c>
      <c r="TEL21" s="146">
        <f t="shared" si="231"/>
        <v>366</v>
      </c>
      <c r="TEM21" s="146">
        <f t="shared" si="231"/>
        <v>366</v>
      </c>
      <c r="TEN21" s="146">
        <f t="shared" si="231"/>
        <v>366</v>
      </c>
      <c r="TEO21" s="146">
        <f t="shared" si="231"/>
        <v>366</v>
      </c>
      <c r="TEP21" s="146">
        <f t="shared" si="231"/>
        <v>366</v>
      </c>
      <c r="TEQ21" s="146">
        <f t="shared" si="231"/>
        <v>366</v>
      </c>
      <c r="TER21" s="146">
        <f t="shared" si="231"/>
        <v>366</v>
      </c>
      <c r="TES21" s="146">
        <f t="shared" si="231"/>
        <v>366</v>
      </c>
      <c r="TET21" s="146">
        <f t="shared" si="231"/>
        <v>366</v>
      </c>
      <c r="TEU21" s="146">
        <f t="shared" si="231"/>
        <v>366</v>
      </c>
      <c r="TEV21" s="146">
        <f t="shared" si="231"/>
        <v>366</v>
      </c>
      <c r="TEW21" s="146">
        <f t="shared" si="231"/>
        <v>366</v>
      </c>
      <c r="TEX21" s="146">
        <f t="shared" si="231"/>
        <v>366</v>
      </c>
      <c r="TEY21" s="146">
        <f t="shared" si="231"/>
        <v>366</v>
      </c>
      <c r="TEZ21" s="146">
        <f t="shared" si="231"/>
        <v>366</v>
      </c>
      <c r="TFA21" s="146">
        <f t="shared" si="231"/>
        <v>366</v>
      </c>
      <c r="TFB21" s="146">
        <f t="shared" si="231"/>
        <v>366</v>
      </c>
      <c r="TFC21" s="146">
        <f t="shared" si="231"/>
        <v>366</v>
      </c>
      <c r="TFD21" s="146">
        <f t="shared" si="231"/>
        <v>366</v>
      </c>
      <c r="TFE21" s="146">
        <f t="shared" si="231"/>
        <v>366</v>
      </c>
      <c r="TFF21" s="146">
        <f t="shared" si="231"/>
        <v>366</v>
      </c>
      <c r="TFG21" s="146">
        <f t="shared" si="231"/>
        <v>366</v>
      </c>
      <c r="TFH21" s="146">
        <f t="shared" si="231"/>
        <v>366</v>
      </c>
      <c r="TFI21" s="146">
        <f t="shared" si="231"/>
        <v>366</v>
      </c>
      <c r="TFJ21" s="146">
        <f t="shared" si="231"/>
        <v>366</v>
      </c>
      <c r="TFK21" s="146">
        <f t="shared" si="231"/>
        <v>366</v>
      </c>
      <c r="TFL21" s="146">
        <f t="shared" si="231"/>
        <v>366</v>
      </c>
      <c r="TFM21" s="146">
        <f t="shared" si="231"/>
        <v>366</v>
      </c>
      <c r="TFN21" s="146">
        <f t="shared" si="231"/>
        <v>366</v>
      </c>
      <c r="TFO21" s="146">
        <f t="shared" si="231"/>
        <v>366</v>
      </c>
      <c r="TFP21" s="146">
        <f t="shared" si="231"/>
        <v>366</v>
      </c>
      <c r="TFQ21" s="146">
        <f t="shared" si="231"/>
        <v>366</v>
      </c>
      <c r="TFR21" s="146">
        <f t="shared" si="231"/>
        <v>366</v>
      </c>
      <c r="TFS21" s="146">
        <f t="shared" si="231"/>
        <v>366</v>
      </c>
      <c r="TFT21" s="146">
        <f t="shared" si="231"/>
        <v>366</v>
      </c>
      <c r="TFU21" s="146">
        <f t="shared" si="231"/>
        <v>366</v>
      </c>
      <c r="TFV21" s="146">
        <f t="shared" si="231"/>
        <v>366</v>
      </c>
      <c r="TFW21" s="146">
        <f t="shared" si="231"/>
        <v>366</v>
      </c>
      <c r="TFX21" s="146">
        <f t="shared" si="231"/>
        <v>366</v>
      </c>
      <c r="TFY21" s="146">
        <f t="shared" si="231"/>
        <v>366</v>
      </c>
      <c r="TFZ21" s="146">
        <f t="shared" si="231"/>
        <v>366</v>
      </c>
      <c r="TGA21" s="146">
        <f t="shared" si="231"/>
        <v>366</v>
      </c>
      <c r="TGB21" s="146">
        <f t="shared" si="231"/>
        <v>366</v>
      </c>
      <c r="TGC21" s="146">
        <f t="shared" si="231"/>
        <v>366</v>
      </c>
      <c r="TGD21" s="146">
        <f t="shared" si="231"/>
        <v>366</v>
      </c>
      <c r="TGE21" s="146">
        <f t="shared" ref="TGE21:TIP21" si="232" xml:space="preserve"> DATE(YEAR(TGE20), MONTH(TGE20) + 12, DAY(1) - 1)</f>
        <v>366</v>
      </c>
      <c r="TGF21" s="146">
        <f t="shared" si="232"/>
        <v>366</v>
      </c>
      <c r="TGG21" s="146">
        <f t="shared" si="232"/>
        <v>366</v>
      </c>
      <c r="TGH21" s="146">
        <f t="shared" si="232"/>
        <v>366</v>
      </c>
      <c r="TGI21" s="146">
        <f t="shared" si="232"/>
        <v>366</v>
      </c>
      <c r="TGJ21" s="146">
        <f t="shared" si="232"/>
        <v>366</v>
      </c>
      <c r="TGK21" s="146">
        <f t="shared" si="232"/>
        <v>366</v>
      </c>
      <c r="TGL21" s="146">
        <f t="shared" si="232"/>
        <v>366</v>
      </c>
      <c r="TGM21" s="146">
        <f t="shared" si="232"/>
        <v>366</v>
      </c>
      <c r="TGN21" s="146">
        <f t="shared" si="232"/>
        <v>366</v>
      </c>
      <c r="TGO21" s="146">
        <f t="shared" si="232"/>
        <v>366</v>
      </c>
      <c r="TGP21" s="146">
        <f t="shared" si="232"/>
        <v>366</v>
      </c>
      <c r="TGQ21" s="146">
        <f t="shared" si="232"/>
        <v>366</v>
      </c>
      <c r="TGR21" s="146">
        <f t="shared" si="232"/>
        <v>366</v>
      </c>
      <c r="TGS21" s="146">
        <f t="shared" si="232"/>
        <v>366</v>
      </c>
      <c r="TGT21" s="146">
        <f t="shared" si="232"/>
        <v>366</v>
      </c>
      <c r="TGU21" s="146">
        <f t="shared" si="232"/>
        <v>366</v>
      </c>
      <c r="TGV21" s="146">
        <f t="shared" si="232"/>
        <v>366</v>
      </c>
      <c r="TGW21" s="146">
        <f t="shared" si="232"/>
        <v>366</v>
      </c>
      <c r="TGX21" s="146">
        <f t="shared" si="232"/>
        <v>366</v>
      </c>
      <c r="TGY21" s="146">
        <f t="shared" si="232"/>
        <v>366</v>
      </c>
      <c r="TGZ21" s="146">
        <f t="shared" si="232"/>
        <v>366</v>
      </c>
      <c r="THA21" s="146">
        <f t="shared" si="232"/>
        <v>366</v>
      </c>
      <c r="THB21" s="146">
        <f t="shared" si="232"/>
        <v>366</v>
      </c>
      <c r="THC21" s="146">
        <f t="shared" si="232"/>
        <v>366</v>
      </c>
      <c r="THD21" s="146">
        <f t="shared" si="232"/>
        <v>366</v>
      </c>
      <c r="THE21" s="146">
        <f t="shared" si="232"/>
        <v>366</v>
      </c>
      <c r="THF21" s="146">
        <f t="shared" si="232"/>
        <v>366</v>
      </c>
      <c r="THG21" s="146">
        <f t="shared" si="232"/>
        <v>366</v>
      </c>
      <c r="THH21" s="146">
        <f t="shared" si="232"/>
        <v>366</v>
      </c>
      <c r="THI21" s="146">
        <f t="shared" si="232"/>
        <v>366</v>
      </c>
      <c r="THJ21" s="146">
        <f t="shared" si="232"/>
        <v>366</v>
      </c>
      <c r="THK21" s="146">
        <f t="shared" si="232"/>
        <v>366</v>
      </c>
      <c r="THL21" s="146">
        <f t="shared" si="232"/>
        <v>366</v>
      </c>
      <c r="THM21" s="146">
        <f t="shared" si="232"/>
        <v>366</v>
      </c>
      <c r="THN21" s="146">
        <f t="shared" si="232"/>
        <v>366</v>
      </c>
      <c r="THO21" s="146">
        <f t="shared" si="232"/>
        <v>366</v>
      </c>
      <c r="THP21" s="146">
        <f t="shared" si="232"/>
        <v>366</v>
      </c>
      <c r="THQ21" s="146">
        <f t="shared" si="232"/>
        <v>366</v>
      </c>
      <c r="THR21" s="146">
        <f t="shared" si="232"/>
        <v>366</v>
      </c>
      <c r="THS21" s="146">
        <f t="shared" si="232"/>
        <v>366</v>
      </c>
      <c r="THT21" s="146">
        <f t="shared" si="232"/>
        <v>366</v>
      </c>
      <c r="THU21" s="146">
        <f t="shared" si="232"/>
        <v>366</v>
      </c>
      <c r="THV21" s="146">
        <f t="shared" si="232"/>
        <v>366</v>
      </c>
      <c r="THW21" s="146">
        <f t="shared" si="232"/>
        <v>366</v>
      </c>
      <c r="THX21" s="146">
        <f t="shared" si="232"/>
        <v>366</v>
      </c>
      <c r="THY21" s="146">
        <f t="shared" si="232"/>
        <v>366</v>
      </c>
      <c r="THZ21" s="146">
        <f t="shared" si="232"/>
        <v>366</v>
      </c>
      <c r="TIA21" s="146">
        <f t="shared" si="232"/>
        <v>366</v>
      </c>
      <c r="TIB21" s="146">
        <f t="shared" si="232"/>
        <v>366</v>
      </c>
      <c r="TIC21" s="146">
        <f t="shared" si="232"/>
        <v>366</v>
      </c>
      <c r="TID21" s="146">
        <f t="shared" si="232"/>
        <v>366</v>
      </c>
      <c r="TIE21" s="146">
        <f t="shared" si="232"/>
        <v>366</v>
      </c>
      <c r="TIF21" s="146">
        <f t="shared" si="232"/>
        <v>366</v>
      </c>
      <c r="TIG21" s="146">
        <f t="shared" si="232"/>
        <v>366</v>
      </c>
      <c r="TIH21" s="146">
        <f t="shared" si="232"/>
        <v>366</v>
      </c>
      <c r="TII21" s="146">
        <f t="shared" si="232"/>
        <v>366</v>
      </c>
      <c r="TIJ21" s="146">
        <f t="shared" si="232"/>
        <v>366</v>
      </c>
      <c r="TIK21" s="146">
        <f t="shared" si="232"/>
        <v>366</v>
      </c>
      <c r="TIL21" s="146">
        <f t="shared" si="232"/>
        <v>366</v>
      </c>
      <c r="TIM21" s="146">
        <f t="shared" si="232"/>
        <v>366</v>
      </c>
      <c r="TIN21" s="146">
        <f t="shared" si="232"/>
        <v>366</v>
      </c>
      <c r="TIO21" s="146">
        <f t="shared" si="232"/>
        <v>366</v>
      </c>
      <c r="TIP21" s="146">
        <f t="shared" si="232"/>
        <v>366</v>
      </c>
      <c r="TIQ21" s="146">
        <f t="shared" ref="TIQ21:TLB21" si="233" xml:space="preserve"> DATE(YEAR(TIQ20), MONTH(TIQ20) + 12, DAY(1) - 1)</f>
        <v>366</v>
      </c>
      <c r="TIR21" s="146">
        <f t="shared" si="233"/>
        <v>366</v>
      </c>
      <c r="TIS21" s="146">
        <f t="shared" si="233"/>
        <v>366</v>
      </c>
      <c r="TIT21" s="146">
        <f t="shared" si="233"/>
        <v>366</v>
      </c>
      <c r="TIU21" s="146">
        <f t="shared" si="233"/>
        <v>366</v>
      </c>
      <c r="TIV21" s="146">
        <f t="shared" si="233"/>
        <v>366</v>
      </c>
      <c r="TIW21" s="146">
        <f t="shared" si="233"/>
        <v>366</v>
      </c>
      <c r="TIX21" s="146">
        <f t="shared" si="233"/>
        <v>366</v>
      </c>
      <c r="TIY21" s="146">
        <f t="shared" si="233"/>
        <v>366</v>
      </c>
      <c r="TIZ21" s="146">
        <f t="shared" si="233"/>
        <v>366</v>
      </c>
      <c r="TJA21" s="146">
        <f t="shared" si="233"/>
        <v>366</v>
      </c>
      <c r="TJB21" s="146">
        <f t="shared" si="233"/>
        <v>366</v>
      </c>
      <c r="TJC21" s="146">
        <f t="shared" si="233"/>
        <v>366</v>
      </c>
      <c r="TJD21" s="146">
        <f t="shared" si="233"/>
        <v>366</v>
      </c>
      <c r="TJE21" s="146">
        <f t="shared" si="233"/>
        <v>366</v>
      </c>
      <c r="TJF21" s="146">
        <f t="shared" si="233"/>
        <v>366</v>
      </c>
      <c r="TJG21" s="146">
        <f t="shared" si="233"/>
        <v>366</v>
      </c>
      <c r="TJH21" s="146">
        <f t="shared" si="233"/>
        <v>366</v>
      </c>
      <c r="TJI21" s="146">
        <f t="shared" si="233"/>
        <v>366</v>
      </c>
      <c r="TJJ21" s="146">
        <f t="shared" si="233"/>
        <v>366</v>
      </c>
      <c r="TJK21" s="146">
        <f t="shared" si="233"/>
        <v>366</v>
      </c>
      <c r="TJL21" s="146">
        <f t="shared" si="233"/>
        <v>366</v>
      </c>
      <c r="TJM21" s="146">
        <f t="shared" si="233"/>
        <v>366</v>
      </c>
      <c r="TJN21" s="146">
        <f t="shared" si="233"/>
        <v>366</v>
      </c>
      <c r="TJO21" s="146">
        <f t="shared" si="233"/>
        <v>366</v>
      </c>
      <c r="TJP21" s="146">
        <f t="shared" si="233"/>
        <v>366</v>
      </c>
      <c r="TJQ21" s="146">
        <f t="shared" si="233"/>
        <v>366</v>
      </c>
      <c r="TJR21" s="146">
        <f t="shared" si="233"/>
        <v>366</v>
      </c>
      <c r="TJS21" s="146">
        <f t="shared" si="233"/>
        <v>366</v>
      </c>
      <c r="TJT21" s="146">
        <f t="shared" si="233"/>
        <v>366</v>
      </c>
      <c r="TJU21" s="146">
        <f t="shared" si="233"/>
        <v>366</v>
      </c>
      <c r="TJV21" s="146">
        <f t="shared" si="233"/>
        <v>366</v>
      </c>
      <c r="TJW21" s="146">
        <f t="shared" si="233"/>
        <v>366</v>
      </c>
      <c r="TJX21" s="146">
        <f t="shared" si="233"/>
        <v>366</v>
      </c>
      <c r="TJY21" s="146">
        <f t="shared" si="233"/>
        <v>366</v>
      </c>
      <c r="TJZ21" s="146">
        <f t="shared" si="233"/>
        <v>366</v>
      </c>
      <c r="TKA21" s="146">
        <f t="shared" si="233"/>
        <v>366</v>
      </c>
      <c r="TKB21" s="146">
        <f t="shared" si="233"/>
        <v>366</v>
      </c>
      <c r="TKC21" s="146">
        <f t="shared" si="233"/>
        <v>366</v>
      </c>
      <c r="TKD21" s="146">
        <f t="shared" si="233"/>
        <v>366</v>
      </c>
      <c r="TKE21" s="146">
        <f t="shared" si="233"/>
        <v>366</v>
      </c>
      <c r="TKF21" s="146">
        <f t="shared" si="233"/>
        <v>366</v>
      </c>
      <c r="TKG21" s="146">
        <f t="shared" si="233"/>
        <v>366</v>
      </c>
      <c r="TKH21" s="146">
        <f t="shared" si="233"/>
        <v>366</v>
      </c>
      <c r="TKI21" s="146">
        <f t="shared" si="233"/>
        <v>366</v>
      </c>
      <c r="TKJ21" s="146">
        <f t="shared" si="233"/>
        <v>366</v>
      </c>
      <c r="TKK21" s="146">
        <f t="shared" si="233"/>
        <v>366</v>
      </c>
      <c r="TKL21" s="146">
        <f t="shared" si="233"/>
        <v>366</v>
      </c>
      <c r="TKM21" s="146">
        <f t="shared" si="233"/>
        <v>366</v>
      </c>
      <c r="TKN21" s="146">
        <f t="shared" si="233"/>
        <v>366</v>
      </c>
      <c r="TKO21" s="146">
        <f t="shared" si="233"/>
        <v>366</v>
      </c>
      <c r="TKP21" s="146">
        <f t="shared" si="233"/>
        <v>366</v>
      </c>
      <c r="TKQ21" s="146">
        <f t="shared" si="233"/>
        <v>366</v>
      </c>
      <c r="TKR21" s="146">
        <f t="shared" si="233"/>
        <v>366</v>
      </c>
      <c r="TKS21" s="146">
        <f t="shared" si="233"/>
        <v>366</v>
      </c>
      <c r="TKT21" s="146">
        <f t="shared" si="233"/>
        <v>366</v>
      </c>
      <c r="TKU21" s="146">
        <f t="shared" si="233"/>
        <v>366</v>
      </c>
      <c r="TKV21" s="146">
        <f t="shared" si="233"/>
        <v>366</v>
      </c>
      <c r="TKW21" s="146">
        <f t="shared" si="233"/>
        <v>366</v>
      </c>
      <c r="TKX21" s="146">
        <f t="shared" si="233"/>
        <v>366</v>
      </c>
      <c r="TKY21" s="146">
        <f t="shared" si="233"/>
        <v>366</v>
      </c>
      <c r="TKZ21" s="146">
        <f t="shared" si="233"/>
        <v>366</v>
      </c>
      <c r="TLA21" s="146">
        <f t="shared" si="233"/>
        <v>366</v>
      </c>
      <c r="TLB21" s="146">
        <f t="shared" si="233"/>
        <v>366</v>
      </c>
      <c r="TLC21" s="146">
        <f t="shared" ref="TLC21:TNN21" si="234" xml:space="preserve"> DATE(YEAR(TLC20), MONTH(TLC20) + 12, DAY(1) - 1)</f>
        <v>366</v>
      </c>
      <c r="TLD21" s="146">
        <f t="shared" si="234"/>
        <v>366</v>
      </c>
      <c r="TLE21" s="146">
        <f t="shared" si="234"/>
        <v>366</v>
      </c>
      <c r="TLF21" s="146">
        <f t="shared" si="234"/>
        <v>366</v>
      </c>
      <c r="TLG21" s="146">
        <f t="shared" si="234"/>
        <v>366</v>
      </c>
      <c r="TLH21" s="146">
        <f t="shared" si="234"/>
        <v>366</v>
      </c>
      <c r="TLI21" s="146">
        <f t="shared" si="234"/>
        <v>366</v>
      </c>
      <c r="TLJ21" s="146">
        <f t="shared" si="234"/>
        <v>366</v>
      </c>
      <c r="TLK21" s="146">
        <f t="shared" si="234"/>
        <v>366</v>
      </c>
      <c r="TLL21" s="146">
        <f t="shared" si="234"/>
        <v>366</v>
      </c>
      <c r="TLM21" s="146">
        <f t="shared" si="234"/>
        <v>366</v>
      </c>
      <c r="TLN21" s="146">
        <f t="shared" si="234"/>
        <v>366</v>
      </c>
      <c r="TLO21" s="146">
        <f t="shared" si="234"/>
        <v>366</v>
      </c>
      <c r="TLP21" s="146">
        <f t="shared" si="234"/>
        <v>366</v>
      </c>
      <c r="TLQ21" s="146">
        <f t="shared" si="234"/>
        <v>366</v>
      </c>
      <c r="TLR21" s="146">
        <f t="shared" si="234"/>
        <v>366</v>
      </c>
      <c r="TLS21" s="146">
        <f t="shared" si="234"/>
        <v>366</v>
      </c>
      <c r="TLT21" s="146">
        <f t="shared" si="234"/>
        <v>366</v>
      </c>
      <c r="TLU21" s="146">
        <f t="shared" si="234"/>
        <v>366</v>
      </c>
      <c r="TLV21" s="146">
        <f t="shared" si="234"/>
        <v>366</v>
      </c>
      <c r="TLW21" s="146">
        <f t="shared" si="234"/>
        <v>366</v>
      </c>
      <c r="TLX21" s="146">
        <f t="shared" si="234"/>
        <v>366</v>
      </c>
      <c r="TLY21" s="146">
        <f t="shared" si="234"/>
        <v>366</v>
      </c>
      <c r="TLZ21" s="146">
        <f t="shared" si="234"/>
        <v>366</v>
      </c>
      <c r="TMA21" s="146">
        <f t="shared" si="234"/>
        <v>366</v>
      </c>
      <c r="TMB21" s="146">
        <f t="shared" si="234"/>
        <v>366</v>
      </c>
      <c r="TMC21" s="146">
        <f t="shared" si="234"/>
        <v>366</v>
      </c>
      <c r="TMD21" s="146">
        <f t="shared" si="234"/>
        <v>366</v>
      </c>
      <c r="TME21" s="146">
        <f t="shared" si="234"/>
        <v>366</v>
      </c>
      <c r="TMF21" s="146">
        <f t="shared" si="234"/>
        <v>366</v>
      </c>
      <c r="TMG21" s="146">
        <f t="shared" si="234"/>
        <v>366</v>
      </c>
      <c r="TMH21" s="146">
        <f t="shared" si="234"/>
        <v>366</v>
      </c>
      <c r="TMI21" s="146">
        <f t="shared" si="234"/>
        <v>366</v>
      </c>
      <c r="TMJ21" s="146">
        <f t="shared" si="234"/>
        <v>366</v>
      </c>
      <c r="TMK21" s="146">
        <f t="shared" si="234"/>
        <v>366</v>
      </c>
      <c r="TML21" s="146">
        <f t="shared" si="234"/>
        <v>366</v>
      </c>
      <c r="TMM21" s="146">
        <f t="shared" si="234"/>
        <v>366</v>
      </c>
      <c r="TMN21" s="146">
        <f t="shared" si="234"/>
        <v>366</v>
      </c>
      <c r="TMO21" s="146">
        <f t="shared" si="234"/>
        <v>366</v>
      </c>
      <c r="TMP21" s="146">
        <f t="shared" si="234"/>
        <v>366</v>
      </c>
      <c r="TMQ21" s="146">
        <f t="shared" si="234"/>
        <v>366</v>
      </c>
      <c r="TMR21" s="146">
        <f t="shared" si="234"/>
        <v>366</v>
      </c>
      <c r="TMS21" s="146">
        <f t="shared" si="234"/>
        <v>366</v>
      </c>
      <c r="TMT21" s="146">
        <f t="shared" si="234"/>
        <v>366</v>
      </c>
      <c r="TMU21" s="146">
        <f t="shared" si="234"/>
        <v>366</v>
      </c>
      <c r="TMV21" s="146">
        <f t="shared" si="234"/>
        <v>366</v>
      </c>
      <c r="TMW21" s="146">
        <f t="shared" si="234"/>
        <v>366</v>
      </c>
      <c r="TMX21" s="146">
        <f t="shared" si="234"/>
        <v>366</v>
      </c>
      <c r="TMY21" s="146">
        <f t="shared" si="234"/>
        <v>366</v>
      </c>
      <c r="TMZ21" s="146">
        <f t="shared" si="234"/>
        <v>366</v>
      </c>
      <c r="TNA21" s="146">
        <f t="shared" si="234"/>
        <v>366</v>
      </c>
      <c r="TNB21" s="146">
        <f t="shared" si="234"/>
        <v>366</v>
      </c>
      <c r="TNC21" s="146">
        <f t="shared" si="234"/>
        <v>366</v>
      </c>
      <c r="TND21" s="146">
        <f t="shared" si="234"/>
        <v>366</v>
      </c>
      <c r="TNE21" s="146">
        <f t="shared" si="234"/>
        <v>366</v>
      </c>
      <c r="TNF21" s="146">
        <f t="shared" si="234"/>
        <v>366</v>
      </c>
      <c r="TNG21" s="146">
        <f t="shared" si="234"/>
        <v>366</v>
      </c>
      <c r="TNH21" s="146">
        <f t="shared" si="234"/>
        <v>366</v>
      </c>
      <c r="TNI21" s="146">
        <f t="shared" si="234"/>
        <v>366</v>
      </c>
      <c r="TNJ21" s="146">
        <f t="shared" si="234"/>
        <v>366</v>
      </c>
      <c r="TNK21" s="146">
        <f t="shared" si="234"/>
        <v>366</v>
      </c>
      <c r="TNL21" s="146">
        <f t="shared" si="234"/>
        <v>366</v>
      </c>
      <c r="TNM21" s="146">
        <f t="shared" si="234"/>
        <v>366</v>
      </c>
      <c r="TNN21" s="146">
        <f t="shared" si="234"/>
        <v>366</v>
      </c>
      <c r="TNO21" s="146">
        <f t="shared" ref="TNO21:TPZ21" si="235" xml:space="preserve"> DATE(YEAR(TNO20), MONTH(TNO20) + 12, DAY(1) - 1)</f>
        <v>366</v>
      </c>
      <c r="TNP21" s="146">
        <f t="shared" si="235"/>
        <v>366</v>
      </c>
      <c r="TNQ21" s="146">
        <f t="shared" si="235"/>
        <v>366</v>
      </c>
      <c r="TNR21" s="146">
        <f t="shared" si="235"/>
        <v>366</v>
      </c>
      <c r="TNS21" s="146">
        <f t="shared" si="235"/>
        <v>366</v>
      </c>
      <c r="TNT21" s="146">
        <f t="shared" si="235"/>
        <v>366</v>
      </c>
      <c r="TNU21" s="146">
        <f t="shared" si="235"/>
        <v>366</v>
      </c>
      <c r="TNV21" s="146">
        <f t="shared" si="235"/>
        <v>366</v>
      </c>
      <c r="TNW21" s="146">
        <f t="shared" si="235"/>
        <v>366</v>
      </c>
      <c r="TNX21" s="146">
        <f t="shared" si="235"/>
        <v>366</v>
      </c>
      <c r="TNY21" s="146">
        <f t="shared" si="235"/>
        <v>366</v>
      </c>
      <c r="TNZ21" s="146">
        <f t="shared" si="235"/>
        <v>366</v>
      </c>
      <c r="TOA21" s="146">
        <f t="shared" si="235"/>
        <v>366</v>
      </c>
      <c r="TOB21" s="146">
        <f t="shared" si="235"/>
        <v>366</v>
      </c>
      <c r="TOC21" s="146">
        <f t="shared" si="235"/>
        <v>366</v>
      </c>
      <c r="TOD21" s="146">
        <f t="shared" si="235"/>
        <v>366</v>
      </c>
      <c r="TOE21" s="146">
        <f t="shared" si="235"/>
        <v>366</v>
      </c>
      <c r="TOF21" s="146">
        <f t="shared" si="235"/>
        <v>366</v>
      </c>
      <c r="TOG21" s="146">
        <f t="shared" si="235"/>
        <v>366</v>
      </c>
      <c r="TOH21" s="146">
        <f t="shared" si="235"/>
        <v>366</v>
      </c>
      <c r="TOI21" s="146">
        <f t="shared" si="235"/>
        <v>366</v>
      </c>
      <c r="TOJ21" s="146">
        <f t="shared" si="235"/>
        <v>366</v>
      </c>
      <c r="TOK21" s="146">
        <f t="shared" si="235"/>
        <v>366</v>
      </c>
      <c r="TOL21" s="146">
        <f t="shared" si="235"/>
        <v>366</v>
      </c>
      <c r="TOM21" s="146">
        <f t="shared" si="235"/>
        <v>366</v>
      </c>
      <c r="TON21" s="146">
        <f t="shared" si="235"/>
        <v>366</v>
      </c>
      <c r="TOO21" s="146">
        <f t="shared" si="235"/>
        <v>366</v>
      </c>
      <c r="TOP21" s="146">
        <f t="shared" si="235"/>
        <v>366</v>
      </c>
      <c r="TOQ21" s="146">
        <f t="shared" si="235"/>
        <v>366</v>
      </c>
      <c r="TOR21" s="146">
        <f t="shared" si="235"/>
        <v>366</v>
      </c>
      <c r="TOS21" s="146">
        <f t="shared" si="235"/>
        <v>366</v>
      </c>
      <c r="TOT21" s="146">
        <f t="shared" si="235"/>
        <v>366</v>
      </c>
      <c r="TOU21" s="146">
        <f t="shared" si="235"/>
        <v>366</v>
      </c>
      <c r="TOV21" s="146">
        <f t="shared" si="235"/>
        <v>366</v>
      </c>
      <c r="TOW21" s="146">
        <f t="shared" si="235"/>
        <v>366</v>
      </c>
      <c r="TOX21" s="146">
        <f t="shared" si="235"/>
        <v>366</v>
      </c>
      <c r="TOY21" s="146">
        <f t="shared" si="235"/>
        <v>366</v>
      </c>
      <c r="TOZ21" s="146">
        <f t="shared" si="235"/>
        <v>366</v>
      </c>
      <c r="TPA21" s="146">
        <f t="shared" si="235"/>
        <v>366</v>
      </c>
      <c r="TPB21" s="146">
        <f t="shared" si="235"/>
        <v>366</v>
      </c>
      <c r="TPC21" s="146">
        <f t="shared" si="235"/>
        <v>366</v>
      </c>
      <c r="TPD21" s="146">
        <f t="shared" si="235"/>
        <v>366</v>
      </c>
      <c r="TPE21" s="146">
        <f t="shared" si="235"/>
        <v>366</v>
      </c>
      <c r="TPF21" s="146">
        <f t="shared" si="235"/>
        <v>366</v>
      </c>
      <c r="TPG21" s="146">
        <f t="shared" si="235"/>
        <v>366</v>
      </c>
      <c r="TPH21" s="146">
        <f t="shared" si="235"/>
        <v>366</v>
      </c>
      <c r="TPI21" s="146">
        <f t="shared" si="235"/>
        <v>366</v>
      </c>
      <c r="TPJ21" s="146">
        <f t="shared" si="235"/>
        <v>366</v>
      </c>
      <c r="TPK21" s="146">
        <f t="shared" si="235"/>
        <v>366</v>
      </c>
      <c r="TPL21" s="146">
        <f t="shared" si="235"/>
        <v>366</v>
      </c>
      <c r="TPM21" s="146">
        <f t="shared" si="235"/>
        <v>366</v>
      </c>
      <c r="TPN21" s="146">
        <f t="shared" si="235"/>
        <v>366</v>
      </c>
      <c r="TPO21" s="146">
        <f t="shared" si="235"/>
        <v>366</v>
      </c>
      <c r="TPP21" s="146">
        <f t="shared" si="235"/>
        <v>366</v>
      </c>
      <c r="TPQ21" s="146">
        <f t="shared" si="235"/>
        <v>366</v>
      </c>
      <c r="TPR21" s="146">
        <f t="shared" si="235"/>
        <v>366</v>
      </c>
      <c r="TPS21" s="146">
        <f t="shared" si="235"/>
        <v>366</v>
      </c>
      <c r="TPT21" s="146">
        <f t="shared" si="235"/>
        <v>366</v>
      </c>
      <c r="TPU21" s="146">
        <f t="shared" si="235"/>
        <v>366</v>
      </c>
      <c r="TPV21" s="146">
        <f t="shared" si="235"/>
        <v>366</v>
      </c>
      <c r="TPW21" s="146">
        <f t="shared" si="235"/>
        <v>366</v>
      </c>
      <c r="TPX21" s="146">
        <f t="shared" si="235"/>
        <v>366</v>
      </c>
      <c r="TPY21" s="146">
        <f t="shared" si="235"/>
        <v>366</v>
      </c>
      <c r="TPZ21" s="146">
        <f t="shared" si="235"/>
        <v>366</v>
      </c>
      <c r="TQA21" s="146">
        <f t="shared" ref="TQA21:TSL21" si="236" xml:space="preserve"> DATE(YEAR(TQA20), MONTH(TQA20) + 12, DAY(1) - 1)</f>
        <v>366</v>
      </c>
      <c r="TQB21" s="146">
        <f t="shared" si="236"/>
        <v>366</v>
      </c>
      <c r="TQC21" s="146">
        <f t="shared" si="236"/>
        <v>366</v>
      </c>
      <c r="TQD21" s="146">
        <f t="shared" si="236"/>
        <v>366</v>
      </c>
      <c r="TQE21" s="146">
        <f t="shared" si="236"/>
        <v>366</v>
      </c>
      <c r="TQF21" s="146">
        <f t="shared" si="236"/>
        <v>366</v>
      </c>
      <c r="TQG21" s="146">
        <f t="shared" si="236"/>
        <v>366</v>
      </c>
      <c r="TQH21" s="146">
        <f t="shared" si="236"/>
        <v>366</v>
      </c>
      <c r="TQI21" s="146">
        <f t="shared" si="236"/>
        <v>366</v>
      </c>
      <c r="TQJ21" s="146">
        <f t="shared" si="236"/>
        <v>366</v>
      </c>
      <c r="TQK21" s="146">
        <f t="shared" si="236"/>
        <v>366</v>
      </c>
      <c r="TQL21" s="146">
        <f t="shared" si="236"/>
        <v>366</v>
      </c>
      <c r="TQM21" s="146">
        <f t="shared" si="236"/>
        <v>366</v>
      </c>
      <c r="TQN21" s="146">
        <f t="shared" si="236"/>
        <v>366</v>
      </c>
      <c r="TQO21" s="146">
        <f t="shared" si="236"/>
        <v>366</v>
      </c>
      <c r="TQP21" s="146">
        <f t="shared" si="236"/>
        <v>366</v>
      </c>
      <c r="TQQ21" s="146">
        <f t="shared" si="236"/>
        <v>366</v>
      </c>
      <c r="TQR21" s="146">
        <f t="shared" si="236"/>
        <v>366</v>
      </c>
      <c r="TQS21" s="146">
        <f t="shared" si="236"/>
        <v>366</v>
      </c>
      <c r="TQT21" s="146">
        <f t="shared" si="236"/>
        <v>366</v>
      </c>
      <c r="TQU21" s="146">
        <f t="shared" si="236"/>
        <v>366</v>
      </c>
      <c r="TQV21" s="146">
        <f t="shared" si="236"/>
        <v>366</v>
      </c>
      <c r="TQW21" s="146">
        <f t="shared" si="236"/>
        <v>366</v>
      </c>
      <c r="TQX21" s="146">
        <f t="shared" si="236"/>
        <v>366</v>
      </c>
      <c r="TQY21" s="146">
        <f t="shared" si="236"/>
        <v>366</v>
      </c>
      <c r="TQZ21" s="146">
        <f t="shared" si="236"/>
        <v>366</v>
      </c>
      <c r="TRA21" s="146">
        <f t="shared" si="236"/>
        <v>366</v>
      </c>
      <c r="TRB21" s="146">
        <f t="shared" si="236"/>
        <v>366</v>
      </c>
      <c r="TRC21" s="146">
        <f t="shared" si="236"/>
        <v>366</v>
      </c>
      <c r="TRD21" s="146">
        <f t="shared" si="236"/>
        <v>366</v>
      </c>
      <c r="TRE21" s="146">
        <f t="shared" si="236"/>
        <v>366</v>
      </c>
      <c r="TRF21" s="146">
        <f t="shared" si="236"/>
        <v>366</v>
      </c>
      <c r="TRG21" s="146">
        <f t="shared" si="236"/>
        <v>366</v>
      </c>
      <c r="TRH21" s="146">
        <f t="shared" si="236"/>
        <v>366</v>
      </c>
      <c r="TRI21" s="146">
        <f t="shared" si="236"/>
        <v>366</v>
      </c>
      <c r="TRJ21" s="146">
        <f t="shared" si="236"/>
        <v>366</v>
      </c>
      <c r="TRK21" s="146">
        <f t="shared" si="236"/>
        <v>366</v>
      </c>
      <c r="TRL21" s="146">
        <f t="shared" si="236"/>
        <v>366</v>
      </c>
      <c r="TRM21" s="146">
        <f t="shared" si="236"/>
        <v>366</v>
      </c>
      <c r="TRN21" s="146">
        <f t="shared" si="236"/>
        <v>366</v>
      </c>
      <c r="TRO21" s="146">
        <f t="shared" si="236"/>
        <v>366</v>
      </c>
      <c r="TRP21" s="146">
        <f t="shared" si="236"/>
        <v>366</v>
      </c>
      <c r="TRQ21" s="146">
        <f t="shared" si="236"/>
        <v>366</v>
      </c>
      <c r="TRR21" s="146">
        <f t="shared" si="236"/>
        <v>366</v>
      </c>
      <c r="TRS21" s="146">
        <f t="shared" si="236"/>
        <v>366</v>
      </c>
      <c r="TRT21" s="146">
        <f t="shared" si="236"/>
        <v>366</v>
      </c>
      <c r="TRU21" s="146">
        <f t="shared" si="236"/>
        <v>366</v>
      </c>
      <c r="TRV21" s="146">
        <f t="shared" si="236"/>
        <v>366</v>
      </c>
      <c r="TRW21" s="146">
        <f t="shared" si="236"/>
        <v>366</v>
      </c>
      <c r="TRX21" s="146">
        <f t="shared" si="236"/>
        <v>366</v>
      </c>
      <c r="TRY21" s="146">
        <f t="shared" si="236"/>
        <v>366</v>
      </c>
      <c r="TRZ21" s="146">
        <f t="shared" si="236"/>
        <v>366</v>
      </c>
      <c r="TSA21" s="146">
        <f t="shared" si="236"/>
        <v>366</v>
      </c>
      <c r="TSB21" s="146">
        <f t="shared" si="236"/>
        <v>366</v>
      </c>
      <c r="TSC21" s="146">
        <f t="shared" si="236"/>
        <v>366</v>
      </c>
      <c r="TSD21" s="146">
        <f t="shared" si="236"/>
        <v>366</v>
      </c>
      <c r="TSE21" s="146">
        <f t="shared" si="236"/>
        <v>366</v>
      </c>
      <c r="TSF21" s="146">
        <f t="shared" si="236"/>
        <v>366</v>
      </c>
      <c r="TSG21" s="146">
        <f t="shared" si="236"/>
        <v>366</v>
      </c>
      <c r="TSH21" s="146">
        <f t="shared" si="236"/>
        <v>366</v>
      </c>
      <c r="TSI21" s="146">
        <f t="shared" si="236"/>
        <v>366</v>
      </c>
      <c r="TSJ21" s="146">
        <f t="shared" si="236"/>
        <v>366</v>
      </c>
      <c r="TSK21" s="146">
        <f t="shared" si="236"/>
        <v>366</v>
      </c>
      <c r="TSL21" s="146">
        <f t="shared" si="236"/>
        <v>366</v>
      </c>
      <c r="TSM21" s="146">
        <f t="shared" ref="TSM21:TUX21" si="237" xml:space="preserve"> DATE(YEAR(TSM20), MONTH(TSM20) + 12, DAY(1) - 1)</f>
        <v>366</v>
      </c>
      <c r="TSN21" s="146">
        <f t="shared" si="237"/>
        <v>366</v>
      </c>
      <c r="TSO21" s="146">
        <f t="shared" si="237"/>
        <v>366</v>
      </c>
      <c r="TSP21" s="146">
        <f t="shared" si="237"/>
        <v>366</v>
      </c>
      <c r="TSQ21" s="146">
        <f t="shared" si="237"/>
        <v>366</v>
      </c>
      <c r="TSR21" s="146">
        <f t="shared" si="237"/>
        <v>366</v>
      </c>
      <c r="TSS21" s="146">
        <f t="shared" si="237"/>
        <v>366</v>
      </c>
      <c r="TST21" s="146">
        <f t="shared" si="237"/>
        <v>366</v>
      </c>
      <c r="TSU21" s="146">
        <f t="shared" si="237"/>
        <v>366</v>
      </c>
      <c r="TSV21" s="146">
        <f t="shared" si="237"/>
        <v>366</v>
      </c>
      <c r="TSW21" s="146">
        <f t="shared" si="237"/>
        <v>366</v>
      </c>
      <c r="TSX21" s="146">
        <f t="shared" si="237"/>
        <v>366</v>
      </c>
      <c r="TSY21" s="146">
        <f t="shared" si="237"/>
        <v>366</v>
      </c>
      <c r="TSZ21" s="146">
        <f t="shared" si="237"/>
        <v>366</v>
      </c>
      <c r="TTA21" s="146">
        <f t="shared" si="237"/>
        <v>366</v>
      </c>
      <c r="TTB21" s="146">
        <f t="shared" si="237"/>
        <v>366</v>
      </c>
      <c r="TTC21" s="146">
        <f t="shared" si="237"/>
        <v>366</v>
      </c>
      <c r="TTD21" s="146">
        <f t="shared" si="237"/>
        <v>366</v>
      </c>
      <c r="TTE21" s="146">
        <f t="shared" si="237"/>
        <v>366</v>
      </c>
      <c r="TTF21" s="146">
        <f t="shared" si="237"/>
        <v>366</v>
      </c>
      <c r="TTG21" s="146">
        <f t="shared" si="237"/>
        <v>366</v>
      </c>
      <c r="TTH21" s="146">
        <f t="shared" si="237"/>
        <v>366</v>
      </c>
      <c r="TTI21" s="146">
        <f t="shared" si="237"/>
        <v>366</v>
      </c>
      <c r="TTJ21" s="146">
        <f t="shared" si="237"/>
        <v>366</v>
      </c>
      <c r="TTK21" s="146">
        <f t="shared" si="237"/>
        <v>366</v>
      </c>
      <c r="TTL21" s="146">
        <f t="shared" si="237"/>
        <v>366</v>
      </c>
      <c r="TTM21" s="146">
        <f t="shared" si="237"/>
        <v>366</v>
      </c>
      <c r="TTN21" s="146">
        <f t="shared" si="237"/>
        <v>366</v>
      </c>
      <c r="TTO21" s="146">
        <f t="shared" si="237"/>
        <v>366</v>
      </c>
      <c r="TTP21" s="146">
        <f t="shared" si="237"/>
        <v>366</v>
      </c>
      <c r="TTQ21" s="146">
        <f t="shared" si="237"/>
        <v>366</v>
      </c>
      <c r="TTR21" s="146">
        <f t="shared" si="237"/>
        <v>366</v>
      </c>
      <c r="TTS21" s="146">
        <f t="shared" si="237"/>
        <v>366</v>
      </c>
      <c r="TTT21" s="146">
        <f t="shared" si="237"/>
        <v>366</v>
      </c>
      <c r="TTU21" s="146">
        <f t="shared" si="237"/>
        <v>366</v>
      </c>
      <c r="TTV21" s="146">
        <f t="shared" si="237"/>
        <v>366</v>
      </c>
      <c r="TTW21" s="146">
        <f t="shared" si="237"/>
        <v>366</v>
      </c>
      <c r="TTX21" s="146">
        <f t="shared" si="237"/>
        <v>366</v>
      </c>
      <c r="TTY21" s="146">
        <f t="shared" si="237"/>
        <v>366</v>
      </c>
      <c r="TTZ21" s="146">
        <f t="shared" si="237"/>
        <v>366</v>
      </c>
      <c r="TUA21" s="146">
        <f t="shared" si="237"/>
        <v>366</v>
      </c>
      <c r="TUB21" s="146">
        <f t="shared" si="237"/>
        <v>366</v>
      </c>
      <c r="TUC21" s="146">
        <f t="shared" si="237"/>
        <v>366</v>
      </c>
      <c r="TUD21" s="146">
        <f t="shared" si="237"/>
        <v>366</v>
      </c>
      <c r="TUE21" s="146">
        <f t="shared" si="237"/>
        <v>366</v>
      </c>
      <c r="TUF21" s="146">
        <f t="shared" si="237"/>
        <v>366</v>
      </c>
      <c r="TUG21" s="146">
        <f t="shared" si="237"/>
        <v>366</v>
      </c>
      <c r="TUH21" s="146">
        <f t="shared" si="237"/>
        <v>366</v>
      </c>
      <c r="TUI21" s="146">
        <f t="shared" si="237"/>
        <v>366</v>
      </c>
      <c r="TUJ21" s="146">
        <f t="shared" si="237"/>
        <v>366</v>
      </c>
      <c r="TUK21" s="146">
        <f t="shared" si="237"/>
        <v>366</v>
      </c>
      <c r="TUL21" s="146">
        <f t="shared" si="237"/>
        <v>366</v>
      </c>
      <c r="TUM21" s="146">
        <f t="shared" si="237"/>
        <v>366</v>
      </c>
      <c r="TUN21" s="146">
        <f t="shared" si="237"/>
        <v>366</v>
      </c>
      <c r="TUO21" s="146">
        <f t="shared" si="237"/>
        <v>366</v>
      </c>
      <c r="TUP21" s="146">
        <f t="shared" si="237"/>
        <v>366</v>
      </c>
      <c r="TUQ21" s="146">
        <f t="shared" si="237"/>
        <v>366</v>
      </c>
      <c r="TUR21" s="146">
        <f t="shared" si="237"/>
        <v>366</v>
      </c>
      <c r="TUS21" s="146">
        <f t="shared" si="237"/>
        <v>366</v>
      </c>
      <c r="TUT21" s="146">
        <f t="shared" si="237"/>
        <v>366</v>
      </c>
      <c r="TUU21" s="146">
        <f t="shared" si="237"/>
        <v>366</v>
      </c>
      <c r="TUV21" s="146">
        <f t="shared" si="237"/>
        <v>366</v>
      </c>
      <c r="TUW21" s="146">
        <f t="shared" si="237"/>
        <v>366</v>
      </c>
      <c r="TUX21" s="146">
        <f t="shared" si="237"/>
        <v>366</v>
      </c>
      <c r="TUY21" s="146">
        <f t="shared" ref="TUY21:TXJ21" si="238" xml:space="preserve"> DATE(YEAR(TUY20), MONTH(TUY20) + 12, DAY(1) - 1)</f>
        <v>366</v>
      </c>
      <c r="TUZ21" s="146">
        <f t="shared" si="238"/>
        <v>366</v>
      </c>
      <c r="TVA21" s="146">
        <f t="shared" si="238"/>
        <v>366</v>
      </c>
      <c r="TVB21" s="146">
        <f t="shared" si="238"/>
        <v>366</v>
      </c>
      <c r="TVC21" s="146">
        <f t="shared" si="238"/>
        <v>366</v>
      </c>
      <c r="TVD21" s="146">
        <f t="shared" si="238"/>
        <v>366</v>
      </c>
      <c r="TVE21" s="146">
        <f t="shared" si="238"/>
        <v>366</v>
      </c>
      <c r="TVF21" s="146">
        <f t="shared" si="238"/>
        <v>366</v>
      </c>
      <c r="TVG21" s="146">
        <f t="shared" si="238"/>
        <v>366</v>
      </c>
      <c r="TVH21" s="146">
        <f t="shared" si="238"/>
        <v>366</v>
      </c>
      <c r="TVI21" s="146">
        <f t="shared" si="238"/>
        <v>366</v>
      </c>
      <c r="TVJ21" s="146">
        <f t="shared" si="238"/>
        <v>366</v>
      </c>
      <c r="TVK21" s="146">
        <f t="shared" si="238"/>
        <v>366</v>
      </c>
      <c r="TVL21" s="146">
        <f t="shared" si="238"/>
        <v>366</v>
      </c>
      <c r="TVM21" s="146">
        <f t="shared" si="238"/>
        <v>366</v>
      </c>
      <c r="TVN21" s="146">
        <f t="shared" si="238"/>
        <v>366</v>
      </c>
      <c r="TVO21" s="146">
        <f t="shared" si="238"/>
        <v>366</v>
      </c>
      <c r="TVP21" s="146">
        <f t="shared" si="238"/>
        <v>366</v>
      </c>
      <c r="TVQ21" s="146">
        <f t="shared" si="238"/>
        <v>366</v>
      </c>
      <c r="TVR21" s="146">
        <f t="shared" si="238"/>
        <v>366</v>
      </c>
      <c r="TVS21" s="146">
        <f t="shared" si="238"/>
        <v>366</v>
      </c>
      <c r="TVT21" s="146">
        <f t="shared" si="238"/>
        <v>366</v>
      </c>
      <c r="TVU21" s="146">
        <f t="shared" si="238"/>
        <v>366</v>
      </c>
      <c r="TVV21" s="146">
        <f t="shared" si="238"/>
        <v>366</v>
      </c>
      <c r="TVW21" s="146">
        <f t="shared" si="238"/>
        <v>366</v>
      </c>
      <c r="TVX21" s="146">
        <f t="shared" si="238"/>
        <v>366</v>
      </c>
      <c r="TVY21" s="146">
        <f t="shared" si="238"/>
        <v>366</v>
      </c>
      <c r="TVZ21" s="146">
        <f t="shared" si="238"/>
        <v>366</v>
      </c>
      <c r="TWA21" s="146">
        <f t="shared" si="238"/>
        <v>366</v>
      </c>
      <c r="TWB21" s="146">
        <f t="shared" si="238"/>
        <v>366</v>
      </c>
      <c r="TWC21" s="146">
        <f t="shared" si="238"/>
        <v>366</v>
      </c>
      <c r="TWD21" s="146">
        <f t="shared" si="238"/>
        <v>366</v>
      </c>
      <c r="TWE21" s="146">
        <f t="shared" si="238"/>
        <v>366</v>
      </c>
      <c r="TWF21" s="146">
        <f t="shared" si="238"/>
        <v>366</v>
      </c>
      <c r="TWG21" s="146">
        <f t="shared" si="238"/>
        <v>366</v>
      </c>
      <c r="TWH21" s="146">
        <f t="shared" si="238"/>
        <v>366</v>
      </c>
      <c r="TWI21" s="146">
        <f t="shared" si="238"/>
        <v>366</v>
      </c>
      <c r="TWJ21" s="146">
        <f t="shared" si="238"/>
        <v>366</v>
      </c>
      <c r="TWK21" s="146">
        <f t="shared" si="238"/>
        <v>366</v>
      </c>
      <c r="TWL21" s="146">
        <f t="shared" si="238"/>
        <v>366</v>
      </c>
      <c r="TWM21" s="146">
        <f t="shared" si="238"/>
        <v>366</v>
      </c>
      <c r="TWN21" s="146">
        <f t="shared" si="238"/>
        <v>366</v>
      </c>
      <c r="TWO21" s="146">
        <f t="shared" si="238"/>
        <v>366</v>
      </c>
      <c r="TWP21" s="146">
        <f t="shared" si="238"/>
        <v>366</v>
      </c>
      <c r="TWQ21" s="146">
        <f t="shared" si="238"/>
        <v>366</v>
      </c>
      <c r="TWR21" s="146">
        <f t="shared" si="238"/>
        <v>366</v>
      </c>
      <c r="TWS21" s="146">
        <f t="shared" si="238"/>
        <v>366</v>
      </c>
      <c r="TWT21" s="146">
        <f t="shared" si="238"/>
        <v>366</v>
      </c>
      <c r="TWU21" s="146">
        <f t="shared" si="238"/>
        <v>366</v>
      </c>
      <c r="TWV21" s="146">
        <f t="shared" si="238"/>
        <v>366</v>
      </c>
      <c r="TWW21" s="146">
        <f t="shared" si="238"/>
        <v>366</v>
      </c>
      <c r="TWX21" s="146">
        <f t="shared" si="238"/>
        <v>366</v>
      </c>
      <c r="TWY21" s="146">
        <f t="shared" si="238"/>
        <v>366</v>
      </c>
      <c r="TWZ21" s="146">
        <f t="shared" si="238"/>
        <v>366</v>
      </c>
      <c r="TXA21" s="146">
        <f t="shared" si="238"/>
        <v>366</v>
      </c>
      <c r="TXB21" s="146">
        <f t="shared" si="238"/>
        <v>366</v>
      </c>
      <c r="TXC21" s="146">
        <f t="shared" si="238"/>
        <v>366</v>
      </c>
      <c r="TXD21" s="146">
        <f t="shared" si="238"/>
        <v>366</v>
      </c>
      <c r="TXE21" s="146">
        <f t="shared" si="238"/>
        <v>366</v>
      </c>
      <c r="TXF21" s="146">
        <f t="shared" si="238"/>
        <v>366</v>
      </c>
      <c r="TXG21" s="146">
        <f t="shared" si="238"/>
        <v>366</v>
      </c>
      <c r="TXH21" s="146">
        <f t="shared" si="238"/>
        <v>366</v>
      </c>
      <c r="TXI21" s="146">
        <f t="shared" si="238"/>
        <v>366</v>
      </c>
      <c r="TXJ21" s="146">
        <f t="shared" si="238"/>
        <v>366</v>
      </c>
      <c r="TXK21" s="146">
        <f t="shared" ref="TXK21:TZV21" si="239" xml:space="preserve"> DATE(YEAR(TXK20), MONTH(TXK20) + 12, DAY(1) - 1)</f>
        <v>366</v>
      </c>
      <c r="TXL21" s="146">
        <f t="shared" si="239"/>
        <v>366</v>
      </c>
      <c r="TXM21" s="146">
        <f t="shared" si="239"/>
        <v>366</v>
      </c>
      <c r="TXN21" s="146">
        <f t="shared" si="239"/>
        <v>366</v>
      </c>
      <c r="TXO21" s="146">
        <f t="shared" si="239"/>
        <v>366</v>
      </c>
      <c r="TXP21" s="146">
        <f t="shared" si="239"/>
        <v>366</v>
      </c>
      <c r="TXQ21" s="146">
        <f t="shared" si="239"/>
        <v>366</v>
      </c>
      <c r="TXR21" s="146">
        <f t="shared" si="239"/>
        <v>366</v>
      </c>
      <c r="TXS21" s="146">
        <f t="shared" si="239"/>
        <v>366</v>
      </c>
      <c r="TXT21" s="146">
        <f t="shared" si="239"/>
        <v>366</v>
      </c>
      <c r="TXU21" s="146">
        <f t="shared" si="239"/>
        <v>366</v>
      </c>
      <c r="TXV21" s="146">
        <f t="shared" si="239"/>
        <v>366</v>
      </c>
      <c r="TXW21" s="146">
        <f t="shared" si="239"/>
        <v>366</v>
      </c>
      <c r="TXX21" s="146">
        <f t="shared" si="239"/>
        <v>366</v>
      </c>
      <c r="TXY21" s="146">
        <f t="shared" si="239"/>
        <v>366</v>
      </c>
      <c r="TXZ21" s="146">
        <f t="shared" si="239"/>
        <v>366</v>
      </c>
      <c r="TYA21" s="146">
        <f t="shared" si="239"/>
        <v>366</v>
      </c>
      <c r="TYB21" s="146">
        <f t="shared" si="239"/>
        <v>366</v>
      </c>
      <c r="TYC21" s="146">
        <f t="shared" si="239"/>
        <v>366</v>
      </c>
      <c r="TYD21" s="146">
        <f t="shared" si="239"/>
        <v>366</v>
      </c>
      <c r="TYE21" s="146">
        <f t="shared" si="239"/>
        <v>366</v>
      </c>
      <c r="TYF21" s="146">
        <f t="shared" si="239"/>
        <v>366</v>
      </c>
      <c r="TYG21" s="146">
        <f t="shared" si="239"/>
        <v>366</v>
      </c>
      <c r="TYH21" s="146">
        <f t="shared" si="239"/>
        <v>366</v>
      </c>
      <c r="TYI21" s="146">
        <f t="shared" si="239"/>
        <v>366</v>
      </c>
      <c r="TYJ21" s="146">
        <f t="shared" si="239"/>
        <v>366</v>
      </c>
      <c r="TYK21" s="146">
        <f t="shared" si="239"/>
        <v>366</v>
      </c>
      <c r="TYL21" s="146">
        <f t="shared" si="239"/>
        <v>366</v>
      </c>
      <c r="TYM21" s="146">
        <f t="shared" si="239"/>
        <v>366</v>
      </c>
      <c r="TYN21" s="146">
        <f t="shared" si="239"/>
        <v>366</v>
      </c>
      <c r="TYO21" s="146">
        <f t="shared" si="239"/>
        <v>366</v>
      </c>
      <c r="TYP21" s="146">
        <f t="shared" si="239"/>
        <v>366</v>
      </c>
      <c r="TYQ21" s="146">
        <f t="shared" si="239"/>
        <v>366</v>
      </c>
      <c r="TYR21" s="146">
        <f t="shared" si="239"/>
        <v>366</v>
      </c>
      <c r="TYS21" s="146">
        <f t="shared" si="239"/>
        <v>366</v>
      </c>
      <c r="TYT21" s="146">
        <f t="shared" si="239"/>
        <v>366</v>
      </c>
      <c r="TYU21" s="146">
        <f t="shared" si="239"/>
        <v>366</v>
      </c>
      <c r="TYV21" s="146">
        <f t="shared" si="239"/>
        <v>366</v>
      </c>
      <c r="TYW21" s="146">
        <f t="shared" si="239"/>
        <v>366</v>
      </c>
      <c r="TYX21" s="146">
        <f t="shared" si="239"/>
        <v>366</v>
      </c>
      <c r="TYY21" s="146">
        <f t="shared" si="239"/>
        <v>366</v>
      </c>
      <c r="TYZ21" s="146">
        <f t="shared" si="239"/>
        <v>366</v>
      </c>
      <c r="TZA21" s="146">
        <f t="shared" si="239"/>
        <v>366</v>
      </c>
      <c r="TZB21" s="146">
        <f t="shared" si="239"/>
        <v>366</v>
      </c>
      <c r="TZC21" s="146">
        <f t="shared" si="239"/>
        <v>366</v>
      </c>
      <c r="TZD21" s="146">
        <f t="shared" si="239"/>
        <v>366</v>
      </c>
      <c r="TZE21" s="146">
        <f t="shared" si="239"/>
        <v>366</v>
      </c>
      <c r="TZF21" s="146">
        <f t="shared" si="239"/>
        <v>366</v>
      </c>
      <c r="TZG21" s="146">
        <f t="shared" si="239"/>
        <v>366</v>
      </c>
      <c r="TZH21" s="146">
        <f t="shared" si="239"/>
        <v>366</v>
      </c>
      <c r="TZI21" s="146">
        <f t="shared" si="239"/>
        <v>366</v>
      </c>
      <c r="TZJ21" s="146">
        <f t="shared" si="239"/>
        <v>366</v>
      </c>
      <c r="TZK21" s="146">
        <f t="shared" si="239"/>
        <v>366</v>
      </c>
      <c r="TZL21" s="146">
        <f t="shared" si="239"/>
        <v>366</v>
      </c>
      <c r="TZM21" s="146">
        <f t="shared" si="239"/>
        <v>366</v>
      </c>
      <c r="TZN21" s="146">
        <f t="shared" si="239"/>
        <v>366</v>
      </c>
      <c r="TZO21" s="146">
        <f t="shared" si="239"/>
        <v>366</v>
      </c>
      <c r="TZP21" s="146">
        <f t="shared" si="239"/>
        <v>366</v>
      </c>
      <c r="TZQ21" s="146">
        <f t="shared" si="239"/>
        <v>366</v>
      </c>
      <c r="TZR21" s="146">
        <f t="shared" si="239"/>
        <v>366</v>
      </c>
      <c r="TZS21" s="146">
        <f t="shared" si="239"/>
        <v>366</v>
      </c>
      <c r="TZT21" s="146">
        <f t="shared" si="239"/>
        <v>366</v>
      </c>
      <c r="TZU21" s="146">
        <f t="shared" si="239"/>
        <v>366</v>
      </c>
      <c r="TZV21" s="146">
        <f t="shared" si="239"/>
        <v>366</v>
      </c>
      <c r="TZW21" s="146">
        <f t="shared" ref="TZW21:UCH21" si="240" xml:space="preserve"> DATE(YEAR(TZW20), MONTH(TZW20) + 12, DAY(1) - 1)</f>
        <v>366</v>
      </c>
      <c r="TZX21" s="146">
        <f t="shared" si="240"/>
        <v>366</v>
      </c>
      <c r="TZY21" s="146">
        <f t="shared" si="240"/>
        <v>366</v>
      </c>
      <c r="TZZ21" s="146">
        <f t="shared" si="240"/>
        <v>366</v>
      </c>
      <c r="UAA21" s="146">
        <f t="shared" si="240"/>
        <v>366</v>
      </c>
      <c r="UAB21" s="146">
        <f t="shared" si="240"/>
        <v>366</v>
      </c>
      <c r="UAC21" s="146">
        <f t="shared" si="240"/>
        <v>366</v>
      </c>
      <c r="UAD21" s="146">
        <f t="shared" si="240"/>
        <v>366</v>
      </c>
      <c r="UAE21" s="146">
        <f t="shared" si="240"/>
        <v>366</v>
      </c>
      <c r="UAF21" s="146">
        <f t="shared" si="240"/>
        <v>366</v>
      </c>
      <c r="UAG21" s="146">
        <f t="shared" si="240"/>
        <v>366</v>
      </c>
      <c r="UAH21" s="146">
        <f t="shared" si="240"/>
        <v>366</v>
      </c>
      <c r="UAI21" s="146">
        <f t="shared" si="240"/>
        <v>366</v>
      </c>
      <c r="UAJ21" s="146">
        <f t="shared" si="240"/>
        <v>366</v>
      </c>
      <c r="UAK21" s="146">
        <f t="shared" si="240"/>
        <v>366</v>
      </c>
      <c r="UAL21" s="146">
        <f t="shared" si="240"/>
        <v>366</v>
      </c>
      <c r="UAM21" s="146">
        <f t="shared" si="240"/>
        <v>366</v>
      </c>
      <c r="UAN21" s="146">
        <f t="shared" si="240"/>
        <v>366</v>
      </c>
      <c r="UAO21" s="146">
        <f t="shared" si="240"/>
        <v>366</v>
      </c>
      <c r="UAP21" s="146">
        <f t="shared" si="240"/>
        <v>366</v>
      </c>
      <c r="UAQ21" s="146">
        <f t="shared" si="240"/>
        <v>366</v>
      </c>
      <c r="UAR21" s="146">
        <f t="shared" si="240"/>
        <v>366</v>
      </c>
      <c r="UAS21" s="146">
        <f t="shared" si="240"/>
        <v>366</v>
      </c>
      <c r="UAT21" s="146">
        <f t="shared" si="240"/>
        <v>366</v>
      </c>
      <c r="UAU21" s="146">
        <f t="shared" si="240"/>
        <v>366</v>
      </c>
      <c r="UAV21" s="146">
        <f t="shared" si="240"/>
        <v>366</v>
      </c>
      <c r="UAW21" s="146">
        <f t="shared" si="240"/>
        <v>366</v>
      </c>
      <c r="UAX21" s="146">
        <f t="shared" si="240"/>
        <v>366</v>
      </c>
      <c r="UAY21" s="146">
        <f t="shared" si="240"/>
        <v>366</v>
      </c>
      <c r="UAZ21" s="146">
        <f t="shared" si="240"/>
        <v>366</v>
      </c>
      <c r="UBA21" s="146">
        <f t="shared" si="240"/>
        <v>366</v>
      </c>
      <c r="UBB21" s="146">
        <f t="shared" si="240"/>
        <v>366</v>
      </c>
      <c r="UBC21" s="146">
        <f t="shared" si="240"/>
        <v>366</v>
      </c>
      <c r="UBD21" s="146">
        <f t="shared" si="240"/>
        <v>366</v>
      </c>
      <c r="UBE21" s="146">
        <f t="shared" si="240"/>
        <v>366</v>
      </c>
      <c r="UBF21" s="146">
        <f t="shared" si="240"/>
        <v>366</v>
      </c>
      <c r="UBG21" s="146">
        <f t="shared" si="240"/>
        <v>366</v>
      </c>
      <c r="UBH21" s="146">
        <f t="shared" si="240"/>
        <v>366</v>
      </c>
      <c r="UBI21" s="146">
        <f t="shared" si="240"/>
        <v>366</v>
      </c>
      <c r="UBJ21" s="146">
        <f t="shared" si="240"/>
        <v>366</v>
      </c>
      <c r="UBK21" s="146">
        <f t="shared" si="240"/>
        <v>366</v>
      </c>
      <c r="UBL21" s="146">
        <f t="shared" si="240"/>
        <v>366</v>
      </c>
      <c r="UBM21" s="146">
        <f t="shared" si="240"/>
        <v>366</v>
      </c>
      <c r="UBN21" s="146">
        <f t="shared" si="240"/>
        <v>366</v>
      </c>
      <c r="UBO21" s="146">
        <f t="shared" si="240"/>
        <v>366</v>
      </c>
      <c r="UBP21" s="146">
        <f t="shared" si="240"/>
        <v>366</v>
      </c>
      <c r="UBQ21" s="146">
        <f t="shared" si="240"/>
        <v>366</v>
      </c>
      <c r="UBR21" s="146">
        <f t="shared" si="240"/>
        <v>366</v>
      </c>
      <c r="UBS21" s="146">
        <f t="shared" si="240"/>
        <v>366</v>
      </c>
      <c r="UBT21" s="146">
        <f t="shared" si="240"/>
        <v>366</v>
      </c>
      <c r="UBU21" s="146">
        <f t="shared" si="240"/>
        <v>366</v>
      </c>
      <c r="UBV21" s="146">
        <f t="shared" si="240"/>
        <v>366</v>
      </c>
      <c r="UBW21" s="146">
        <f t="shared" si="240"/>
        <v>366</v>
      </c>
      <c r="UBX21" s="146">
        <f t="shared" si="240"/>
        <v>366</v>
      </c>
      <c r="UBY21" s="146">
        <f t="shared" si="240"/>
        <v>366</v>
      </c>
      <c r="UBZ21" s="146">
        <f t="shared" si="240"/>
        <v>366</v>
      </c>
      <c r="UCA21" s="146">
        <f t="shared" si="240"/>
        <v>366</v>
      </c>
      <c r="UCB21" s="146">
        <f t="shared" si="240"/>
        <v>366</v>
      </c>
      <c r="UCC21" s="146">
        <f t="shared" si="240"/>
        <v>366</v>
      </c>
      <c r="UCD21" s="146">
        <f t="shared" si="240"/>
        <v>366</v>
      </c>
      <c r="UCE21" s="146">
        <f t="shared" si="240"/>
        <v>366</v>
      </c>
      <c r="UCF21" s="146">
        <f t="shared" si="240"/>
        <v>366</v>
      </c>
      <c r="UCG21" s="146">
        <f t="shared" si="240"/>
        <v>366</v>
      </c>
      <c r="UCH21" s="146">
        <f t="shared" si="240"/>
        <v>366</v>
      </c>
      <c r="UCI21" s="146">
        <f t="shared" ref="UCI21:UET21" si="241" xml:space="preserve"> DATE(YEAR(UCI20), MONTH(UCI20) + 12, DAY(1) - 1)</f>
        <v>366</v>
      </c>
      <c r="UCJ21" s="146">
        <f t="shared" si="241"/>
        <v>366</v>
      </c>
      <c r="UCK21" s="146">
        <f t="shared" si="241"/>
        <v>366</v>
      </c>
      <c r="UCL21" s="146">
        <f t="shared" si="241"/>
        <v>366</v>
      </c>
      <c r="UCM21" s="146">
        <f t="shared" si="241"/>
        <v>366</v>
      </c>
      <c r="UCN21" s="146">
        <f t="shared" si="241"/>
        <v>366</v>
      </c>
      <c r="UCO21" s="146">
        <f t="shared" si="241"/>
        <v>366</v>
      </c>
      <c r="UCP21" s="146">
        <f t="shared" si="241"/>
        <v>366</v>
      </c>
      <c r="UCQ21" s="146">
        <f t="shared" si="241"/>
        <v>366</v>
      </c>
      <c r="UCR21" s="146">
        <f t="shared" si="241"/>
        <v>366</v>
      </c>
      <c r="UCS21" s="146">
        <f t="shared" si="241"/>
        <v>366</v>
      </c>
      <c r="UCT21" s="146">
        <f t="shared" si="241"/>
        <v>366</v>
      </c>
      <c r="UCU21" s="146">
        <f t="shared" si="241"/>
        <v>366</v>
      </c>
      <c r="UCV21" s="146">
        <f t="shared" si="241"/>
        <v>366</v>
      </c>
      <c r="UCW21" s="146">
        <f t="shared" si="241"/>
        <v>366</v>
      </c>
      <c r="UCX21" s="146">
        <f t="shared" si="241"/>
        <v>366</v>
      </c>
      <c r="UCY21" s="146">
        <f t="shared" si="241"/>
        <v>366</v>
      </c>
      <c r="UCZ21" s="146">
        <f t="shared" si="241"/>
        <v>366</v>
      </c>
      <c r="UDA21" s="146">
        <f t="shared" si="241"/>
        <v>366</v>
      </c>
      <c r="UDB21" s="146">
        <f t="shared" si="241"/>
        <v>366</v>
      </c>
      <c r="UDC21" s="146">
        <f t="shared" si="241"/>
        <v>366</v>
      </c>
      <c r="UDD21" s="146">
        <f t="shared" si="241"/>
        <v>366</v>
      </c>
      <c r="UDE21" s="146">
        <f t="shared" si="241"/>
        <v>366</v>
      </c>
      <c r="UDF21" s="146">
        <f t="shared" si="241"/>
        <v>366</v>
      </c>
      <c r="UDG21" s="146">
        <f t="shared" si="241"/>
        <v>366</v>
      </c>
      <c r="UDH21" s="146">
        <f t="shared" si="241"/>
        <v>366</v>
      </c>
      <c r="UDI21" s="146">
        <f t="shared" si="241"/>
        <v>366</v>
      </c>
      <c r="UDJ21" s="146">
        <f t="shared" si="241"/>
        <v>366</v>
      </c>
      <c r="UDK21" s="146">
        <f t="shared" si="241"/>
        <v>366</v>
      </c>
      <c r="UDL21" s="146">
        <f t="shared" si="241"/>
        <v>366</v>
      </c>
      <c r="UDM21" s="146">
        <f t="shared" si="241"/>
        <v>366</v>
      </c>
      <c r="UDN21" s="146">
        <f t="shared" si="241"/>
        <v>366</v>
      </c>
      <c r="UDO21" s="146">
        <f t="shared" si="241"/>
        <v>366</v>
      </c>
      <c r="UDP21" s="146">
        <f t="shared" si="241"/>
        <v>366</v>
      </c>
      <c r="UDQ21" s="146">
        <f t="shared" si="241"/>
        <v>366</v>
      </c>
      <c r="UDR21" s="146">
        <f t="shared" si="241"/>
        <v>366</v>
      </c>
      <c r="UDS21" s="146">
        <f t="shared" si="241"/>
        <v>366</v>
      </c>
      <c r="UDT21" s="146">
        <f t="shared" si="241"/>
        <v>366</v>
      </c>
      <c r="UDU21" s="146">
        <f t="shared" si="241"/>
        <v>366</v>
      </c>
      <c r="UDV21" s="146">
        <f t="shared" si="241"/>
        <v>366</v>
      </c>
      <c r="UDW21" s="146">
        <f t="shared" si="241"/>
        <v>366</v>
      </c>
      <c r="UDX21" s="146">
        <f t="shared" si="241"/>
        <v>366</v>
      </c>
      <c r="UDY21" s="146">
        <f t="shared" si="241"/>
        <v>366</v>
      </c>
      <c r="UDZ21" s="146">
        <f t="shared" si="241"/>
        <v>366</v>
      </c>
      <c r="UEA21" s="146">
        <f t="shared" si="241"/>
        <v>366</v>
      </c>
      <c r="UEB21" s="146">
        <f t="shared" si="241"/>
        <v>366</v>
      </c>
      <c r="UEC21" s="146">
        <f t="shared" si="241"/>
        <v>366</v>
      </c>
      <c r="UED21" s="146">
        <f t="shared" si="241"/>
        <v>366</v>
      </c>
      <c r="UEE21" s="146">
        <f t="shared" si="241"/>
        <v>366</v>
      </c>
      <c r="UEF21" s="146">
        <f t="shared" si="241"/>
        <v>366</v>
      </c>
      <c r="UEG21" s="146">
        <f t="shared" si="241"/>
        <v>366</v>
      </c>
      <c r="UEH21" s="146">
        <f t="shared" si="241"/>
        <v>366</v>
      </c>
      <c r="UEI21" s="146">
        <f t="shared" si="241"/>
        <v>366</v>
      </c>
      <c r="UEJ21" s="146">
        <f t="shared" si="241"/>
        <v>366</v>
      </c>
      <c r="UEK21" s="146">
        <f t="shared" si="241"/>
        <v>366</v>
      </c>
      <c r="UEL21" s="146">
        <f t="shared" si="241"/>
        <v>366</v>
      </c>
      <c r="UEM21" s="146">
        <f t="shared" si="241"/>
        <v>366</v>
      </c>
      <c r="UEN21" s="146">
        <f t="shared" si="241"/>
        <v>366</v>
      </c>
      <c r="UEO21" s="146">
        <f t="shared" si="241"/>
        <v>366</v>
      </c>
      <c r="UEP21" s="146">
        <f t="shared" si="241"/>
        <v>366</v>
      </c>
      <c r="UEQ21" s="146">
        <f t="shared" si="241"/>
        <v>366</v>
      </c>
      <c r="UER21" s="146">
        <f t="shared" si="241"/>
        <v>366</v>
      </c>
      <c r="UES21" s="146">
        <f t="shared" si="241"/>
        <v>366</v>
      </c>
      <c r="UET21" s="146">
        <f t="shared" si="241"/>
        <v>366</v>
      </c>
      <c r="UEU21" s="146">
        <f t="shared" ref="UEU21:UHF21" si="242" xml:space="preserve"> DATE(YEAR(UEU20), MONTH(UEU20) + 12, DAY(1) - 1)</f>
        <v>366</v>
      </c>
      <c r="UEV21" s="146">
        <f t="shared" si="242"/>
        <v>366</v>
      </c>
      <c r="UEW21" s="146">
        <f t="shared" si="242"/>
        <v>366</v>
      </c>
      <c r="UEX21" s="146">
        <f t="shared" si="242"/>
        <v>366</v>
      </c>
      <c r="UEY21" s="146">
        <f t="shared" si="242"/>
        <v>366</v>
      </c>
      <c r="UEZ21" s="146">
        <f t="shared" si="242"/>
        <v>366</v>
      </c>
      <c r="UFA21" s="146">
        <f t="shared" si="242"/>
        <v>366</v>
      </c>
      <c r="UFB21" s="146">
        <f t="shared" si="242"/>
        <v>366</v>
      </c>
      <c r="UFC21" s="146">
        <f t="shared" si="242"/>
        <v>366</v>
      </c>
      <c r="UFD21" s="146">
        <f t="shared" si="242"/>
        <v>366</v>
      </c>
      <c r="UFE21" s="146">
        <f t="shared" si="242"/>
        <v>366</v>
      </c>
      <c r="UFF21" s="146">
        <f t="shared" si="242"/>
        <v>366</v>
      </c>
      <c r="UFG21" s="146">
        <f t="shared" si="242"/>
        <v>366</v>
      </c>
      <c r="UFH21" s="146">
        <f t="shared" si="242"/>
        <v>366</v>
      </c>
      <c r="UFI21" s="146">
        <f t="shared" si="242"/>
        <v>366</v>
      </c>
      <c r="UFJ21" s="146">
        <f t="shared" si="242"/>
        <v>366</v>
      </c>
      <c r="UFK21" s="146">
        <f t="shared" si="242"/>
        <v>366</v>
      </c>
      <c r="UFL21" s="146">
        <f t="shared" si="242"/>
        <v>366</v>
      </c>
      <c r="UFM21" s="146">
        <f t="shared" si="242"/>
        <v>366</v>
      </c>
      <c r="UFN21" s="146">
        <f t="shared" si="242"/>
        <v>366</v>
      </c>
      <c r="UFO21" s="146">
        <f t="shared" si="242"/>
        <v>366</v>
      </c>
      <c r="UFP21" s="146">
        <f t="shared" si="242"/>
        <v>366</v>
      </c>
      <c r="UFQ21" s="146">
        <f t="shared" si="242"/>
        <v>366</v>
      </c>
      <c r="UFR21" s="146">
        <f t="shared" si="242"/>
        <v>366</v>
      </c>
      <c r="UFS21" s="146">
        <f t="shared" si="242"/>
        <v>366</v>
      </c>
      <c r="UFT21" s="146">
        <f t="shared" si="242"/>
        <v>366</v>
      </c>
      <c r="UFU21" s="146">
        <f t="shared" si="242"/>
        <v>366</v>
      </c>
      <c r="UFV21" s="146">
        <f t="shared" si="242"/>
        <v>366</v>
      </c>
      <c r="UFW21" s="146">
        <f t="shared" si="242"/>
        <v>366</v>
      </c>
      <c r="UFX21" s="146">
        <f t="shared" si="242"/>
        <v>366</v>
      </c>
      <c r="UFY21" s="146">
        <f t="shared" si="242"/>
        <v>366</v>
      </c>
      <c r="UFZ21" s="146">
        <f t="shared" si="242"/>
        <v>366</v>
      </c>
      <c r="UGA21" s="146">
        <f t="shared" si="242"/>
        <v>366</v>
      </c>
      <c r="UGB21" s="146">
        <f t="shared" si="242"/>
        <v>366</v>
      </c>
      <c r="UGC21" s="146">
        <f t="shared" si="242"/>
        <v>366</v>
      </c>
      <c r="UGD21" s="146">
        <f t="shared" si="242"/>
        <v>366</v>
      </c>
      <c r="UGE21" s="146">
        <f t="shared" si="242"/>
        <v>366</v>
      </c>
      <c r="UGF21" s="146">
        <f t="shared" si="242"/>
        <v>366</v>
      </c>
      <c r="UGG21" s="146">
        <f t="shared" si="242"/>
        <v>366</v>
      </c>
      <c r="UGH21" s="146">
        <f t="shared" si="242"/>
        <v>366</v>
      </c>
      <c r="UGI21" s="146">
        <f t="shared" si="242"/>
        <v>366</v>
      </c>
      <c r="UGJ21" s="146">
        <f t="shared" si="242"/>
        <v>366</v>
      </c>
      <c r="UGK21" s="146">
        <f t="shared" si="242"/>
        <v>366</v>
      </c>
      <c r="UGL21" s="146">
        <f t="shared" si="242"/>
        <v>366</v>
      </c>
      <c r="UGM21" s="146">
        <f t="shared" si="242"/>
        <v>366</v>
      </c>
      <c r="UGN21" s="146">
        <f t="shared" si="242"/>
        <v>366</v>
      </c>
      <c r="UGO21" s="146">
        <f t="shared" si="242"/>
        <v>366</v>
      </c>
      <c r="UGP21" s="146">
        <f t="shared" si="242"/>
        <v>366</v>
      </c>
      <c r="UGQ21" s="146">
        <f t="shared" si="242"/>
        <v>366</v>
      </c>
      <c r="UGR21" s="146">
        <f t="shared" si="242"/>
        <v>366</v>
      </c>
      <c r="UGS21" s="146">
        <f t="shared" si="242"/>
        <v>366</v>
      </c>
      <c r="UGT21" s="146">
        <f t="shared" si="242"/>
        <v>366</v>
      </c>
      <c r="UGU21" s="146">
        <f t="shared" si="242"/>
        <v>366</v>
      </c>
      <c r="UGV21" s="146">
        <f t="shared" si="242"/>
        <v>366</v>
      </c>
      <c r="UGW21" s="146">
        <f t="shared" si="242"/>
        <v>366</v>
      </c>
      <c r="UGX21" s="146">
        <f t="shared" si="242"/>
        <v>366</v>
      </c>
      <c r="UGY21" s="146">
        <f t="shared" si="242"/>
        <v>366</v>
      </c>
      <c r="UGZ21" s="146">
        <f t="shared" si="242"/>
        <v>366</v>
      </c>
      <c r="UHA21" s="146">
        <f t="shared" si="242"/>
        <v>366</v>
      </c>
      <c r="UHB21" s="146">
        <f t="shared" si="242"/>
        <v>366</v>
      </c>
      <c r="UHC21" s="146">
        <f t="shared" si="242"/>
        <v>366</v>
      </c>
      <c r="UHD21" s="146">
        <f t="shared" si="242"/>
        <v>366</v>
      </c>
      <c r="UHE21" s="146">
        <f t="shared" si="242"/>
        <v>366</v>
      </c>
      <c r="UHF21" s="146">
        <f t="shared" si="242"/>
        <v>366</v>
      </c>
      <c r="UHG21" s="146">
        <f t="shared" ref="UHG21:UJR21" si="243" xml:space="preserve"> DATE(YEAR(UHG20), MONTH(UHG20) + 12, DAY(1) - 1)</f>
        <v>366</v>
      </c>
      <c r="UHH21" s="146">
        <f t="shared" si="243"/>
        <v>366</v>
      </c>
      <c r="UHI21" s="146">
        <f t="shared" si="243"/>
        <v>366</v>
      </c>
      <c r="UHJ21" s="146">
        <f t="shared" si="243"/>
        <v>366</v>
      </c>
      <c r="UHK21" s="146">
        <f t="shared" si="243"/>
        <v>366</v>
      </c>
      <c r="UHL21" s="146">
        <f t="shared" si="243"/>
        <v>366</v>
      </c>
      <c r="UHM21" s="146">
        <f t="shared" si="243"/>
        <v>366</v>
      </c>
      <c r="UHN21" s="146">
        <f t="shared" si="243"/>
        <v>366</v>
      </c>
      <c r="UHO21" s="146">
        <f t="shared" si="243"/>
        <v>366</v>
      </c>
      <c r="UHP21" s="146">
        <f t="shared" si="243"/>
        <v>366</v>
      </c>
      <c r="UHQ21" s="146">
        <f t="shared" si="243"/>
        <v>366</v>
      </c>
      <c r="UHR21" s="146">
        <f t="shared" si="243"/>
        <v>366</v>
      </c>
      <c r="UHS21" s="146">
        <f t="shared" si="243"/>
        <v>366</v>
      </c>
      <c r="UHT21" s="146">
        <f t="shared" si="243"/>
        <v>366</v>
      </c>
      <c r="UHU21" s="146">
        <f t="shared" si="243"/>
        <v>366</v>
      </c>
      <c r="UHV21" s="146">
        <f t="shared" si="243"/>
        <v>366</v>
      </c>
      <c r="UHW21" s="146">
        <f t="shared" si="243"/>
        <v>366</v>
      </c>
      <c r="UHX21" s="146">
        <f t="shared" si="243"/>
        <v>366</v>
      </c>
      <c r="UHY21" s="146">
        <f t="shared" si="243"/>
        <v>366</v>
      </c>
      <c r="UHZ21" s="146">
        <f t="shared" si="243"/>
        <v>366</v>
      </c>
      <c r="UIA21" s="146">
        <f t="shared" si="243"/>
        <v>366</v>
      </c>
      <c r="UIB21" s="146">
        <f t="shared" si="243"/>
        <v>366</v>
      </c>
      <c r="UIC21" s="146">
        <f t="shared" si="243"/>
        <v>366</v>
      </c>
      <c r="UID21" s="146">
        <f t="shared" si="243"/>
        <v>366</v>
      </c>
      <c r="UIE21" s="146">
        <f t="shared" si="243"/>
        <v>366</v>
      </c>
      <c r="UIF21" s="146">
        <f t="shared" si="243"/>
        <v>366</v>
      </c>
      <c r="UIG21" s="146">
        <f t="shared" si="243"/>
        <v>366</v>
      </c>
      <c r="UIH21" s="146">
        <f t="shared" si="243"/>
        <v>366</v>
      </c>
      <c r="UII21" s="146">
        <f t="shared" si="243"/>
        <v>366</v>
      </c>
      <c r="UIJ21" s="146">
        <f t="shared" si="243"/>
        <v>366</v>
      </c>
      <c r="UIK21" s="146">
        <f t="shared" si="243"/>
        <v>366</v>
      </c>
      <c r="UIL21" s="146">
        <f t="shared" si="243"/>
        <v>366</v>
      </c>
      <c r="UIM21" s="146">
        <f t="shared" si="243"/>
        <v>366</v>
      </c>
      <c r="UIN21" s="146">
        <f t="shared" si="243"/>
        <v>366</v>
      </c>
      <c r="UIO21" s="146">
        <f t="shared" si="243"/>
        <v>366</v>
      </c>
      <c r="UIP21" s="146">
        <f t="shared" si="243"/>
        <v>366</v>
      </c>
      <c r="UIQ21" s="146">
        <f t="shared" si="243"/>
        <v>366</v>
      </c>
      <c r="UIR21" s="146">
        <f t="shared" si="243"/>
        <v>366</v>
      </c>
      <c r="UIS21" s="146">
        <f t="shared" si="243"/>
        <v>366</v>
      </c>
      <c r="UIT21" s="146">
        <f t="shared" si="243"/>
        <v>366</v>
      </c>
      <c r="UIU21" s="146">
        <f t="shared" si="243"/>
        <v>366</v>
      </c>
      <c r="UIV21" s="146">
        <f t="shared" si="243"/>
        <v>366</v>
      </c>
      <c r="UIW21" s="146">
        <f t="shared" si="243"/>
        <v>366</v>
      </c>
      <c r="UIX21" s="146">
        <f t="shared" si="243"/>
        <v>366</v>
      </c>
      <c r="UIY21" s="146">
        <f t="shared" si="243"/>
        <v>366</v>
      </c>
      <c r="UIZ21" s="146">
        <f t="shared" si="243"/>
        <v>366</v>
      </c>
      <c r="UJA21" s="146">
        <f t="shared" si="243"/>
        <v>366</v>
      </c>
      <c r="UJB21" s="146">
        <f t="shared" si="243"/>
        <v>366</v>
      </c>
      <c r="UJC21" s="146">
        <f t="shared" si="243"/>
        <v>366</v>
      </c>
      <c r="UJD21" s="146">
        <f t="shared" si="243"/>
        <v>366</v>
      </c>
      <c r="UJE21" s="146">
        <f t="shared" si="243"/>
        <v>366</v>
      </c>
      <c r="UJF21" s="146">
        <f t="shared" si="243"/>
        <v>366</v>
      </c>
      <c r="UJG21" s="146">
        <f t="shared" si="243"/>
        <v>366</v>
      </c>
      <c r="UJH21" s="146">
        <f t="shared" si="243"/>
        <v>366</v>
      </c>
      <c r="UJI21" s="146">
        <f t="shared" si="243"/>
        <v>366</v>
      </c>
      <c r="UJJ21" s="146">
        <f t="shared" si="243"/>
        <v>366</v>
      </c>
      <c r="UJK21" s="146">
        <f t="shared" si="243"/>
        <v>366</v>
      </c>
      <c r="UJL21" s="146">
        <f t="shared" si="243"/>
        <v>366</v>
      </c>
      <c r="UJM21" s="146">
        <f t="shared" si="243"/>
        <v>366</v>
      </c>
      <c r="UJN21" s="146">
        <f t="shared" si="243"/>
        <v>366</v>
      </c>
      <c r="UJO21" s="146">
        <f t="shared" si="243"/>
        <v>366</v>
      </c>
      <c r="UJP21" s="146">
        <f t="shared" si="243"/>
        <v>366</v>
      </c>
      <c r="UJQ21" s="146">
        <f t="shared" si="243"/>
        <v>366</v>
      </c>
      <c r="UJR21" s="146">
        <f t="shared" si="243"/>
        <v>366</v>
      </c>
      <c r="UJS21" s="146">
        <f t="shared" ref="UJS21:UMD21" si="244" xml:space="preserve"> DATE(YEAR(UJS20), MONTH(UJS20) + 12, DAY(1) - 1)</f>
        <v>366</v>
      </c>
      <c r="UJT21" s="146">
        <f t="shared" si="244"/>
        <v>366</v>
      </c>
      <c r="UJU21" s="146">
        <f t="shared" si="244"/>
        <v>366</v>
      </c>
      <c r="UJV21" s="146">
        <f t="shared" si="244"/>
        <v>366</v>
      </c>
      <c r="UJW21" s="146">
        <f t="shared" si="244"/>
        <v>366</v>
      </c>
      <c r="UJX21" s="146">
        <f t="shared" si="244"/>
        <v>366</v>
      </c>
      <c r="UJY21" s="146">
        <f t="shared" si="244"/>
        <v>366</v>
      </c>
      <c r="UJZ21" s="146">
        <f t="shared" si="244"/>
        <v>366</v>
      </c>
      <c r="UKA21" s="146">
        <f t="shared" si="244"/>
        <v>366</v>
      </c>
      <c r="UKB21" s="146">
        <f t="shared" si="244"/>
        <v>366</v>
      </c>
      <c r="UKC21" s="146">
        <f t="shared" si="244"/>
        <v>366</v>
      </c>
      <c r="UKD21" s="146">
        <f t="shared" si="244"/>
        <v>366</v>
      </c>
      <c r="UKE21" s="146">
        <f t="shared" si="244"/>
        <v>366</v>
      </c>
      <c r="UKF21" s="146">
        <f t="shared" si="244"/>
        <v>366</v>
      </c>
      <c r="UKG21" s="146">
        <f t="shared" si="244"/>
        <v>366</v>
      </c>
      <c r="UKH21" s="146">
        <f t="shared" si="244"/>
        <v>366</v>
      </c>
      <c r="UKI21" s="146">
        <f t="shared" si="244"/>
        <v>366</v>
      </c>
      <c r="UKJ21" s="146">
        <f t="shared" si="244"/>
        <v>366</v>
      </c>
      <c r="UKK21" s="146">
        <f t="shared" si="244"/>
        <v>366</v>
      </c>
      <c r="UKL21" s="146">
        <f t="shared" si="244"/>
        <v>366</v>
      </c>
      <c r="UKM21" s="146">
        <f t="shared" si="244"/>
        <v>366</v>
      </c>
      <c r="UKN21" s="146">
        <f t="shared" si="244"/>
        <v>366</v>
      </c>
      <c r="UKO21" s="146">
        <f t="shared" si="244"/>
        <v>366</v>
      </c>
      <c r="UKP21" s="146">
        <f t="shared" si="244"/>
        <v>366</v>
      </c>
      <c r="UKQ21" s="146">
        <f t="shared" si="244"/>
        <v>366</v>
      </c>
      <c r="UKR21" s="146">
        <f t="shared" si="244"/>
        <v>366</v>
      </c>
      <c r="UKS21" s="146">
        <f t="shared" si="244"/>
        <v>366</v>
      </c>
      <c r="UKT21" s="146">
        <f t="shared" si="244"/>
        <v>366</v>
      </c>
      <c r="UKU21" s="146">
        <f t="shared" si="244"/>
        <v>366</v>
      </c>
      <c r="UKV21" s="146">
        <f t="shared" si="244"/>
        <v>366</v>
      </c>
      <c r="UKW21" s="146">
        <f t="shared" si="244"/>
        <v>366</v>
      </c>
      <c r="UKX21" s="146">
        <f t="shared" si="244"/>
        <v>366</v>
      </c>
      <c r="UKY21" s="146">
        <f t="shared" si="244"/>
        <v>366</v>
      </c>
      <c r="UKZ21" s="146">
        <f t="shared" si="244"/>
        <v>366</v>
      </c>
      <c r="ULA21" s="146">
        <f t="shared" si="244"/>
        <v>366</v>
      </c>
      <c r="ULB21" s="146">
        <f t="shared" si="244"/>
        <v>366</v>
      </c>
      <c r="ULC21" s="146">
        <f t="shared" si="244"/>
        <v>366</v>
      </c>
      <c r="ULD21" s="146">
        <f t="shared" si="244"/>
        <v>366</v>
      </c>
      <c r="ULE21" s="146">
        <f t="shared" si="244"/>
        <v>366</v>
      </c>
      <c r="ULF21" s="146">
        <f t="shared" si="244"/>
        <v>366</v>
      </c>
      <c r="ULG21" s="146">
        <f t="shared" si="244"/>
        <v>366</v>
      </c>
      <c r="ULH21" s="146">
        <f t="shared" si="244"/>
        <v>366</v>
      </c>
      <c r="ULI21" s="146">
        <f t="shared" si="244"/>
        <v>366</v>
      </c>
      <c r="ULJ21" s="146">
        <f t="shared" si="244"/>
        <v>366</v>
      </c>
      <c r="ULK21" s="146">
        <f t="shared" si="244"/>
        <v>366</v>
      </c>
      <c r="ULL21" s="146">
        <f t="shared" si="244"/>
        <v>366</v>
      </c>
      <c r="ULM21" s="146">
        <f t="shared" si="244"/>
        <v>366</v>
      </c>
      <c r="ULN21" s="146">
        <f t="shared" si="244"/>
        <v>366</v>
      </c>
      <c r="ULO21" s="146">
        <f t="shared" si="244"/>
        <v>366</v>
      </c>
      <c r="ULP21" s="146">
        <f t="shared" si="244"/>
        <v>366</v>
      </c>
      <c r="ULQ21" s="146">
        <f t="shared" si="244"/>
        <v>366</v>
      </c>
      <c r="ULR21" s="146">
        <f t="shared" si="244"/>
        <v>366</v>
      </c>
      <c r="ULS21" s="146">
        <f t="shared" si="244"/>
        <v>366</v>
      </c>
      <c r="ULT21" s="146">
        <f t="shared" si="244"/>
        <v>366</v>
      </c>
      <c r="ULU21" s="146">
        <f t="shared" si="244"/>
        <v>366</v>
      </c>
      <c r="ULV21" s="146">
        <f t="shared" si="244"/>
        <v>366</v>
      </c>
      <c r="ULW21" s="146">
        <f t="shared" si="244"/>
        <v>366</v>
      </c>
      <c r="ULX21" s="146">
        <f t="shared" si="244"/>
        <v>366</v>
      </c>
      <c r="ULY21" s="146">
        <f t="shared" si="244"/>
        <v>366</v>
      </c>
      <c r="ULZ21" s="146">
        <f t="shared" si="244"/>
        <v>366</v>
      </c>
      <c r="UMA21" s="146">
        <f t="shared" si="244"/>
        <v>366</v>
      </c>
      <c r="UMB21" s="146">
        <f t="shared" si="244"/>
        <v>366</v>
      </c>
      <c r="UMC21" s="146">
        <f t="shared" si="244"/>
        <v>366</v>
      </c>
      <c r="UMD21" s="146">
        <f t="shared" si="244"/>
        <v>366</v>
      </c>
      <c r="UME21" s="146">
        <f t="shared" ref="UME21:UOP21" si="245" xml:space="preserve"> DATE(YEAR(UME20), MONTH(UME20) + 12, DAY(1) - 1)</f>
        <v>366</v>
      </c>
      <c r="UMF21" s="146">
        <f t="shared" si="245"/>
        <v>366</v>
      </c>
      <c r="UMG21" s="146">
        <f t="shared" si="245"/>
        <v>366</v>
      </c>
      <c r="UMH21" s="146">
        <f t="shared" si="245"/>
        <v>366</v>
      </c>
      <c r="UMI21" s="146">
        <f t="shared" si="245"/>
        <v>366</v>
      </c>
      <c r="UMJ21" s="146">
        <f t="shared" si="245"/>
        <v>366</v>
      </c>
      <c r="UMK21" s="146">
        <f t="shared" si="245"/>
        <v>366</v>
      </c>
      <c r="UML21" s="146">
        <f t="shared" si="245"/>
        <v>366</v>
      </c>
      <c r="UMM21" s="146">
        <f t="shared" si="245"/>
        <v>366</v>
      </c>
      <c r="UMN21" s="146">
        <f t="shared" si="245"/>
        <v>366</v>
      </c>
      <c r="UMO21" s="146">
        <f t="shared" si="245"/>
        <v>366</v>
      </c>
      <c r="UMP21" s="146">
        <f t="shared" si="245"/>
        <v>366</v>
      </c>
      <c r="UMQ21" s="146">
        <f t="shared" si="245"/>
        <v>366</v>
      </c>
      <c r="UMR21" s="146">
        <f t="shared" si="245"/>
        <v>366</v>
      </c>
      <c r="UMS21" s="146">
        <f t="shared" si="245"/>
        <v>366</v>
      </c>
      <c r="UMT21" s="146">
        <f t="shared" si="245"/>
        <v>366</v>
      </c>
      <c r="UMU21" s="146">
        <f t="shared" si="245"/>
        <v>366</v>
      </c>
      <c r="UMV21" s="146">
        <f t="shared" si="245"/>
        <v>366</v>
      </c>
      <c r="UMW21" s="146">
        <f t="shared" si="245"/>
        <v>366</v>
      </c>
      <c r="UMX21" s="146">
        <f t="shared" si="245"/>
        <v>366</v>
      </c>
      <c r="UMY21" s="146">
        <f t="shared" si="245"/>
        <v>366</v>
      </c>
      <c r="UMZ21" s="146">
        <f t="shared" si="245"/>
        <v>366</v>
      </c>
      <c r="UNA21" s="146">
        <f t="shared" si="245"/>
        <v>366</v>
      </c>
      <c r="UNB21" s="146">
        <f t="shared" si="245"/>
        <v>366</v>
      </c>
      <c r="UNC21" s="146">
        <f t="shared" si="245"/>
        <v>366</v>
      </c>
      <c r="UND21" s="146">
        <f t="shared" si="245"/>
        <v>366</v>
      </c>
      <c r="UNE21" s="146">
        <f t="shared" si="245"/>
        <v>366</v>
      </c>
      <c r="UNF21" s="146">
        <f t="shared" si="245"/>
        <v>366</v>
      </c>
      <c r="UNG21" s="146">
        <f t="shared" si="245"/>
        <v>366</v>
      </c>
      <c r="UNH21" s="146">
        <f t="shared" si="245"/>
        <v>366</v>
      </c>
      <c r="UNI21" s="146">
        <f t="shared" si="245"/>
        <v>366</v>
      </c>
      <c r="UNJ21" s="146">
        <f t="shared" si="245"/>
        <v>366</v>
      </c>
      <c r="UNK21" s="146">
        <f t="shared" si="245"/>
        <v>366</v>
      </c>
      <c r="UNL21" s="146">
        <f t="shared" si="245"/>
        <v>366</v>
      </c>
      <c r="UNM21" s="146">
        <f t="shared" si="245"/>
        <v>366</v>
      </c>
      <c r="UNN21" s="146">
        <f t="shared" si="245"/>
        <v>366</v>
      </c>
      <c r="UNO21" s="146">
        <f t="shared" si="245"/>
        <v>366</v>
      </c>
      <c r="UNP21" s="146">
        <f t="shared" si="245"/>
        <v>366</v>
      </c>
      <c r="UNQ21" s="146">
        <f t="shared" si="245"/>
        <v>366</v>
      </c>
      <c r="UNR21" s="146">
        <f t="shared" si="245"/>
        <v>366</v>
      </c>
      <c r="UNS21" s="146">
        <f t="shared" si="245"/>
        <v>366</v>
      </c>
      <c r="UNT21" s="146">
        <f t="shared" si="245"/>
        <v>366</v>
      </c>
      <c r="UNU21" s="146">
        <f t="shared" si="245"/>
        <v>366</v>
      </c>
      <c r="UNV21" s="146">
        <f t="shared" si="245"/>
        <v>366</v>
      </c>
      <c r="UNW21" s="146">
        <f t="shared" si="245"/>
        <v>366</v>
      </c>
      <c r="UNX21" s="146">
        <f t="shared" si="245"/>
        <v>366</v>
      </c>
      <c r="UNY21" s="146">
        <f t="shared" si="245"/>
        <v>366</v>
      </c>
      <c r="UNZ21" s="146">
        <f t="shared" si="245"/>
        <v>366</v>
      </c>
      <c r="UOA21" s="146">
        <f t="shared" si="245"/>
        <v>366</v>
      </c>
      <c r="UOB21" s="146">
        <f t="shared" si="245"/>
        <v>366</v>
      </c>
      <c r="UOC21" s="146">
        <f t="shared" si="245"/>
        <v>366</v>
      </c>
      <c r="UOD21" s="146">
        <f t="shared" si="245"/>
        <v>366</v>
      </c>
      <c r="UOE21" s="146">
        <f t="shared" si="245"/>
        <v>366</v>
      </c>
      <c r="UOF21" s="146">
        <f t="shared" si="245"/>
        <v>366</v>
      </c>
      <c r="UOG21" s="146">
        <f t="shared" si="245"/>
        <v>366</v>
      </c>
      <c r="UOH21" s="146">
        <f t="shared" si="245"/>
        <v>366</v>
      </c>
      <c r="UOI21" s="146">
        <f t="shared" si="245"/>
        <v>366</v>
      </c>
      <c r="UOJ21" s="146">
        <f t="shared" si="245"/>
        <v>366</v>
      </c>
      <c r="UOK21" s="146">
        <f t="shared" si="245"/>
        <v>366</v>
      </c>
      <c r="UOL21" s="146">
        <f t="shared" si="245"/>
        <v>366</v>
      </c>
      <c r="UOM21" s="146">
        <f t="shared" si="245"/>
        <v>366</v>
      </c>
      <c r="UON21" s="146">
        <f t="shared" si="245"/>
        <v>366</v>
      </c>
      <c r="UOO21" s="146">
        <f t="shared" si="245"/>
        <v>366</v>
      </c>
      <c r="UOP21" s="146">
        <f t="shared" si="245"/>
        <v>366</v>
      </c>
      <c r="UOQ21" s="146">
        <f t="shared" ref="UOQ21:URB21" si="246" xml:space="preserve"> DATE(YEAR(UOQ20), MONTH(UOQ20) + 12, DAY(1) - 1)</f>
        <v>366</v>
      </c>
      <c r="UOR21" s="146">
        <f t="shared" si="246"/>
        <v>366</v>
      </c>
      <c r="UOS21" s="146">
        <f t="shared" si="246"/>
        <v>366</v>
      </c>
      <c r="UOT21" s="146">
        <f t="shared" si="246"/>
        <v>366</v>
      </c>
      <c r="UOU21" s="146">
        <f t="shared" si="246"/>
        <v>366</v>
      </c>
      <c r="UOV21" s="146">
        <f t="shared" si="246"/>
        <v>366</v>
      </c>
      <c r="UOW21" s="146">
        <f t="shared" si="246"/>
        <v>366</v>
      </c>
      <c r="UOX21" s="146">
        <f t="shared" si="246"/>
        <v>366</v>
      </c>
      <c r="UOY21" s="146">
        <f t="shared" si="246"/>
        <v>366</v>
      </c>
      <c r="UOZ21" s="146">
        <f t="shared" si="246"/>
        <v>366</v>
      </c>
      <c r="UPA21" s="146">
        <f t="shared" si="246"/>
        <v>366</v>
      </c>
      <c r="UPB21" s="146">
        <f t="shared" si="246"/>
        <v>366</v>
      </c>
      <c r="UPC21" s="146">
        <f t="shared" si="246"/>
        <v>366</v>
      </c>
      <c r="UPD21" s="146">
        <f t="shared" si="246"/>
        <v>366</v>
      </c>
      <c r="UPE21" s="146">
        <f t="shared" si="246"/>
        <v>366</v>
      </c>
      <c r="UPF21" s="146">
        <f t="shared" si="246"/>
        <v>366</v>
      </c>
      <c r="UPG21" s="146">
        <f t="shared" si="246"/>
        <v>366</v>
      </c>
      <c r="UPH21" s="146">
        <f t="shared" si="246"/>
        <v>366</v>
      </c>
      <c r="UPI21" s="146">
        <f t="shared" si="246"/>
        <v>366</v>
      </c>
      <c r="UPJ21" s="146">
        <f t="shared" si="246"/>
        <v>366</v>
      </c>
      <c r="UPK21" s="146">
        <f t="shared" si="246"/>
        <v>366</v>
      </c>
      <c r="UPL21" s="146">
        <f t="shared" si="246"/>
        <v>366</v>
      </c>
      <c r="UPM21" s="146">
        <f t="shared" si="246"/>
        <v>366</v>
      </c>
      <c r="UPN21" s="146">
        <f t="shared" si="246"/>
        <v>366</v>
      </c>
      <c r="UPO21" s="146">
        <f t="shared" si="246"/>
        <v>366</v>
      </c>
      <c r="UPP21" s="146">
        <f t="shared" si="246"/>
        <v>366</v>
      </c>
      <c r="UPQ21" s="146">
        <f t="shared" si="246"/>
        <v>366</v>
      </c>
      <c r="UPR21" s="146">
        <f t="shared" si="246"/>
        <v>366</v>
      </c>
      <c r="UPS21" s="146">
        <f t="shared" si="246"/>
        <v>366</v>
      </c>
      <c r="UPT21" s="146">
        <f t="shared" si="246"/>
        <v>366</v>
      </c>
      <c r="UPU21" s="146">
        <f t="shared" si="246"/>
        <v>366</v>
      </c>
      <c r="UPV21" s="146">
        <f t="shared" si="246"/>
        <v>366</v>
      </c>
      <c r="UPW21" s="146">
        <f t="shared" si="246"/>
        <v>366</v>
      </c>
      <c r="UPX21" s="146">
        <f t="shared" si="246"/>
        <v>366</v>
      </c>
      <c r="UPY21" s="146">
        <f t="shared" si="246"/>
        <v>366</v>
      </c>
      <c r="UPZ21" s="146">
        <f t="shared" si="246"/>
        <v>366</v>
      </c>
      <c r="UQA21" s="146">
        <f t="shared" si="246"/>
        <v>366</v>
      </c>
      <c r="UQB21" s="146">
        <f t="shared" si="246"/>
        <v>366</v>
      </c>
      <c r="UQC21" s="146">
        <f t="shared" si="246"/>
        <v>366</v>
      </c>
      <c r="UQD21" s="146">
        <f t="shared" si="246"/>
        <v>366</v>
      </c>
      <c r="UQE21" s="146">
        <f t="shared" si="246"/>
        <v>366</v>
      </c>
      <c r="UQF21" s="146">
        <f t="shared" si="246"/>
        <v>366</v>
      </c>
      <c r="UQG21" s="146">
        <f t="shared" si="246"/>
        <v>366</v>
      </c>
      <c r="UQH21" s="146">
        <f t="shared" si="246"/>
        <v>366</v>
      </c>
      <c r="UQI21" s="146">
        <f t="shared" si="246"/>
        <v>366</v>
      </c>
      <c r="UQJ21" s="146">
        <f t="shared" si="246"/>
        <v>366</v>
      </c>
      <c r="UQK21" s="146">
        <f t="shared" si="246"/>
        <v>366</v>
      </c>
      <c r="UQL21" s="146">
        <f t="shared" si="246"/>
        <v>366</v>
      </c>
      <c r="UQM21" s="146">
        <f t="shared" si="246"/>
        <v>366</v>
      </c>
      <c r="UQN21" s="146">
        <f t="shared" si="246"/>
        <v>366</v>
      </c>
      <c r="UQO21" s="146">
        <f t="shared" si="246"/>
        <v>366</v>
      </c>
      <c r="UQP21" s="146">
        <f t="shared" si="246"/>
        <v>366</v>
      </c>
      <c r="UQQ21" s="146">
        <f t="shared" si="246"/>
        <v>366</v>
      </c>
      <c r="UQR21" s="146">
        <f t="shared" si="246"/>
        <v>366</v>
      </c>
      <c r="UQS21" s="146">
        <f t="shared" si="246"/>
        <v>366</v>
      </c>
      <c r="UQT21" s="146">
        <f t="shared" si="246"/>
        <v>366</v>
      </c>
      <c r="UQU21" s="146">
        <f t="shared" si="246"/>
        <v>366</v>
      </c>
      <c r="UQV21" s="146">
        <f t="shared" si="246"/>
        <v>366</v>
      </c>
      <c r="UQW21" s="146">
        <f t="shared" si="246"/>
        <v>366</v>
      </c>
      <c r="UQX21" s="146">
        <f t="shared" si="246"/>
        <v>366</v>
      </c>
      <c r="UQY21" s="146">
        <f t="shared" si="246"/>
        <v>366</v>
      </c>
      <c r="UQZ21" s="146">
        <f t="shared" si="246"/>
        <v>366</v>
      </c>
      <c r="URA21" s="146">
        <f t="shared" si="246"/>
        <v>366</v>
      </c>
      <c r="URB21" s="146">
        <f t="shared" si="246"/>
        <v>366</v>
      </c>
      <c r="URC21" s="146">
        <f t="shared" ref="URC21:UTN21" si="247" xml:space="preserve"> DATE(YEAR(URC20), MONTH(URC20) + 12, DAY(1) - 1)</f>
        <v>366</v>
      </c>
      <c r="URD21" s="146">
        <f t="shared" si="247"/>
        <v>366</v>
      </c>
      <c r="URE21" s="146">
        <f t="shared" si="247"/>
        <v>366</v>
      </c>
      <c r="URF21" s="146">
        <f t="shared" si="247"/>
        <v>366</v>
      </c>
      <c r="URG21" s="146">
        <f t="shared" si="247"/>
        <v>366</v>
      </c>
      <c r="URH21" s="146">
        <f t="shared" si="247"/>
        <v>366</v>
      </c>
      <c r="URI21" s="146">
        <f t="shared" si="247"/>
        <v>366</v>
      </c>
      <c r="URJ21" s="146">
        <f t="shared" si="247"/>
        <v>366</v>
      </c>
      <c r="URK21" s="146">
        <f t="shared" si="247"/>
        <v>366</v>
      </c>
      <c r="URL21" s="146">
        <f t="shared" si="247"/>
        <v>366</v>
      </c>
      <c r="URM21" s="146">
        <f t="shared" si="247"/>
        <v>366</v>
      </c>
      <c r="URN21" s="146">
        <f t="shared" si="247"/>
        <v>366</v>
      </c>
      <c r="URO21" s="146">
        <f t="shared" si="247"/>
        <v>366</v>
      </c>
      <c r="URP21" s="146">
        <f t="shared" si="247"/>
        <v>366</v>
      </c>
      <c r="URQ21" s="146">
        <f t="shared" si="247"/>
        <v>366</v>
      </c>
      <c r="URR21" s="146">
        <f t="shared" si="247"/>
        <v>366</v>
      </c>
      <c r="URS21" s="146">
        <f t="shared" si="247"/>
        <v>366</v>
      </c>
      <c r="URT21" s="146">
        <f t="shared" si="247"/>
        <v>366</v>
      </c>
      <c r="URU21" s="146">
        <f t="shared" si="247"/>
        <v>366</v>
      </c>
      <c r="URV21" s="146">
        <f t="shared" si="247"/>
        <v>366</v>
      </c>
      <c r="URW21" s="146">
        <f t="shared" si="247"/>
        <v>366</v>
      </c>
      <c r="URX21" s="146">
        <f t="shared" si="247"/>
        <v>366</v>
      </c>
      <c r="URY21" s="146">
        <f t="shared" si="247"/>
        <v>366</v>
      </c>
      <c r="URZ21" s="146">
        <f t="shared" si="247"/>
        <v>366</v>
      </c>
      <c r="USA21" s="146">
        <f t="shared" si="247"/>
        <v>366</v>
      </c>
      <c r="USB21" s="146">
        <f t="shared" si="247"/>
        <v>366</v>
      </c>
      <c r="USC21" s="146">
        <f t="shared" si="247"/>
        <v>366</v>
      </c>
      <c r="USD21" s="146">
        <f t="shared" si="247"/>
        <v>366</v>
      </c>
      <c r="USE21" s="146">
        <f t="shared" si="247"/>
        <v>366</v>
      </c>
      <c r="USF21" s="146">
        <f t="shared" si="247"/>
        <v>366</v>
      </c>
      <c r="USG21" s="146">
        <f t="shared" si="247"/>
        <v>366</v>
      </c>
      <c r="USH21" s="146">
        <f t="shared" si="247"/>
        <v>366</v>
      </c>
      <c r="USI21" s="146">
        <f t="shared" si="247"/>
        <v>366</v>
      </c>
      <c r="USJ21" s="146">
        <f t="shared" si="247"/>
        <v>366</v>
      </c>
      <c r="USK21" s="146">
        <f t="shared" si="247"/>
        <v>366</v>
      </c>
      <c r="USL21" s="146">
        <f t="shared" si="247"/>
        <v>366</v>
      </c>
      <c r="USM21" s="146">
        <f t="shared" si="247"/>
        <v>366</v>
      </c>
      <c r="USN21" s="146">
        <f t="shared" si="247"/>
        <v>366</v>
      </c>
      <c r="USO21" s="146">
        <f t="shared" si="247"/>
        <v>366</v>
      </c>
      <c r="USP21" s="146">
        <f t="shared" si="247"/>
        <v>366</v>
      </c>
      <c r="USQ21" s="146">
        <f t="shared" si="247"/>
        <v>366</v>
      </c>
      <c r="USR21" s="146">
        <f t="shared" si="247"/>
        <v>366</v>
      </c>
      <c r="USS21" s="146">
        <f t="shared" si="247"/>
        <v>366</v>
      </c>
      <c r="UST21" s="146">
        <f t="shared" si="247"/>
        <v>366</v>
      </c>
      <c r="USU21" s="146">
        <f t="shared" si="247"/>
        <v>366</v>
      </c>
      <c r="USV21" s="146">
        <f t="shared" si="247"/>
        <v>366</v>
      </c>
      <c r="USW21" s="146">
        <f t="shared" si="247"/>
        <v>366</v>
      </c>
      <c r="USX21" s="146">
        <f t="shared" si="247"/>
        <v>366</v>
      </c>
      <c r="USY21" s="146">
        <f t="shared" si="247"/>
        <v>366</v>
      </c>
      <c r="USZ21" s="146">
        <f t="shared" si="247"/>
        <v>366</v>
      </c>
      <c r="UTA21" s="146">
        <f t="shared" si="247"/>
        <v>366</v>
      </c>
      <c r="UTB21" s="146">
        <f t="shared" si="247"/>
        <v>366</v>
      </c>
      <c r="UTC21" s="146">
        <f t="shared" si="247"/>
        <v>366</v>
      </c>
      <c r="UTD21" s="146">
        <f t="shared" si="247"/>
        <v>366</v>
      </c>
      <c r="UTE21" s="146">
        <f t="shared" si="247"/>
        <v>366</v>
      </c>
      <c r="UTF21" s="146">
        <f t="shared" si="247"/>
        <v>366</v>
      </c>
      <c r="UTG21" s="146">
        <f t="shared" si="247"/>
        <v>366</v>
      </c>
      <c r="UTH21" s="146">
        <f t="shared" si="247"/>
        <v>366</v>
      </c>
      <c r="UTI21" s="146">
        <f t="shared" si="247"/>
        <v>366</v>
      </c>
      <c r="UTJ21" s="146">
        <f t="shared" si="247"/>
        <v>366</v>
      </c>
      <c r="UTK21" s="146">
        <f t="shared" si="247"/>
        <v>366</v>
      </c>
      <c r="UTL21" s="146">
        <f t="shared" si="247"/>
        <v>366</v>
      </c>
      <c r="UTM21" s="146">
        <f t="shared" si="247"/>
        <v>366</v>
      </c>
      <c r="UTN21" s="146">
        <f t="shared" si="247"/>
        <v>366</v>
      </c>
      <c r="UTO21" s="146">
        <f t="shared" ref="UTO21:UVZ21" si="248" xml:space="preserve"> DATE(YEAR(UTO20), MONTH(UTO20) + 12, DAY(1) - 1)</f>
        <v>366</v>
      </c>
      <c r="UTP21" s="146">
        <f t="shared" si="248"/>
        <v>366</v>
      </c>
      <c r="UTQ21" s="146">
        <f t="shared" si="248"/>
        <v>366</v>
      </c>
      <c r="UTR21" s="146">
        <f t="shared" si="248"/>
        <v>366</v>
      </c>
      <c r="UTS21" s="146">
        <f t="shared" si="248"/>
        <v>366</v>
      </c>
      <c r="UTT21" s="146">
        <f t="shared" si="248"/>
        <v>366</v>
      </c>
      <c r="UTU21" s="146">
        <f t="shared" si="248"/>
        <v>366</v>
      </c>
      <c r="UTV21" s="146">
        <f t="shared" si="248"/>
        <v>366</v>
      </c>
      <c r="UTW21" s="146">
        <f t="shared" si="248"/>
        <v>366</v>
      </c>
      <c r="UTX21" s="146">
        <f t="shared" si="248"/>
        <v>366</v>
      </c>
      <c r="UTY21" s="146">
        <f t="shared" si="248"/>
        <v>366</v>
      </c>
      <c r="UTZ21" s="146">
        <f t="shared" si="248"/>
        <v>366</v>
      </c>
      <c r="UUA21" s="146">
        <f t="shared" si="248"/>
        <v>366</v>
      </c>
      <c r="UUB21" s="146">
        <f t="shared" si="248"/>
        <v>366</v>
      </c>
      <c r="UUC21" s="146">
        <f t="shared" si="248"/>
        <v>366</v>
      </c>
      <c r="UUD21" s="146">
        <f t="shared" si="248"/>
        <v>366</v>
      </c>
      <c r="UUE21" s="146">
        <f t="shared" si="248"/>
        <v>366</v>
      </c>
      <c r="UUF21" s="146">
        <f t="shared" si="248"/>
        <v>366</v>
      </c>
      <c r="UUG21" s="146">
        <f t="shared" si="248"/>
        <v>366</v>
      </c>
      <c r="UUH21" s="146">
        <f t="shared" si="248"/>
        <v>366</v>
      </c>
      <c r="UUI21" s="146">
        <f t="shared" si="248"/>
        <v>366</v>
      </c>
      <c r="UUJ21" s="146">
        <f t="shared" si="248"/>
        <v>366</v>
      </c>
      <c r="UUK21" s="146">
        <f t="shared" si="248"/>
        <v>366</v>
      </c>
      <c r="UUL21" s="146">
        <f t="shared" si="248"/>
        <v>366</v>
      </c>
      <c r="UUM21" s="146">
        <f t="shared" si="248"/>
        <v>366</v>
      </c>
      <c r="UUN21" s="146">
        <f t="shared" si="248"/>
        <v>366</v>
      </c>
      <c r="UUO21" s="146">
        <f t="shared" si="248"/>
        <v>366</v>
      </c>
      <c r="UUP21" s="146">
        <f t="shared" si="248"/>
        <v>366</v>
      </c>
      <c r="UUQ21" s="146">
        <f t="shared" si="248"/>
        <v>366</v>
      </c>
      <c r="UUR21" s="146">
        <f t="shared" si="248"/>
        <v>366</v>
      </c>
      <c r="UUS21" s="146">
        <f t="shared" si="248"/>
        <v>366</v>
      </c>
      <c r="UUT21" s="146">
        <f t="shared" si="248"/>
        <v>366</v>
      </c>
      <c r="UUU21" s="146">
        <f t="shared" si="248"/>
        <v>366</v>
      </c>
      <c r="UUV21" s="146">
        <f t="shared" si="248"/>
        <v>366</v>
      </c>
      <c r="UUW21" s="146">
        <f t="shared" si="248"/>
        <v>366</v>
      </c>
      <c r="UUX21" s="146">
        <f t="shared" si="248"/>
        <v>366</v>
      </c>
      <c r="UUY21" s="146">
        <f t="shared" si="248"/>
        <v>366</v>
      </c>
      <c r="UUZ21" s="146">
        <f t="shared" si="248"/>
        <v>366</v>
      </c>
      <c r="UVA21" s="146">
        <f t="shared" si="248"/>
        <v>366</v>
      </c>
      <c r="UVB21" s="146">
        <f t="shared" si="248"/>
        <v>366</v>
      </c>
      <c r="UVC21" s="146">
        <f t="shared" si="248"/>
        <v>366</v>
      </c>
      <c r="UVD21" s="146">
        <f t="shared" si="248"/>
        <v>366</v>
      </c>
      <c r="UVE21" s="146">
        <f t="shared" si="248"/>
        <v>366</v>
      </c>
      <c r="UVF21" s="146">
        <f t="shared" si="248"/>
        <v>366</v>
      </c>
      <c r="UVG21" s="146">
        <f t="shared" si="248"/>
        <v>366</v>
      </c>
      <c r="UVH21" s="146">
        <f t="shared" si="248"/>
        <v>366</v>
      </c>
      <c r="UVI21" s="146">
        <f t="shared" si="248"/>
        <v>366</v>
      </c>
      <c r="UVJ21" s="146">
        <f t="shared" si="248"/>
        <v>366</v>
      </c>
      <c r="UVK21" s="146">
        <f t="shared" si="248"/>
        <v>366</v>
      </c>
      <c r="UVL21" s="146">
        <f t="shared" si="248"/>
        <v>366</v>
      </c>
      <c r="UVM21" s="146">
        <f t="shared" si="248"/>
        <v>366</v>
      </c>
      <c r="UVN21" s="146">
        <f t="shared" si="248"/>
        <v>366</v>
      </c>
      <c r="UVO21" s="146">
        <f t="shared" si="248"/>
        <v>366</v>
      </c>
      <c r="UVP21" s="146">
        <f t="shared" si="248"/>
        <v>366</v>
      </c>
      <c r="UVQ21" s="146">
        <f t="shared" si="248"/>
        <v>366</v>
      </c>
      <c r="UVR21" s="146">
        <f t="shared" si="248"/>
        <v>366</v>
      </c>
      <c r="UVS21" s="146">
        <f t="shared" si="248"/>
        <v>366</v>
      </c>
      <c r="UVT21" s="146">
        <f t="shared" si="248"/>
        <v>366</v>
      </c>
      <c r="UVU21" s="146">
        <f t="shared" si="248"/>
        <v>366</v>
      </c>
      <c r="UVV21" s="146">
        <f t="shared" si="248"/>
        <v>366</v>
      </c>
      <c r="UVW21" s="146">
        <f t="shared" si="248"/>
        <v>366</v>
      </c>
      <c r="UVX21" s="146">
        <f t="shared" si="248"/>
        <v>366</v>
      </c>
      <c r="UVY21" s="146">
        <f t="shared" si="248"/>
        <v>366</v>
      </c>
      <c r="UVZ21" s="146">
        <f t="shared" si="248"/>
        <v>366</v>
      </c>
      <c r="UWA21" s="146">
        <f t="shared" ref="UWA21:UYL21" si="249" xml:space="preserve"> DATE(YEAR(UWA20), MONTH(UWA20) + 12, DAY(1) - 1)</f>
        <v>366</v>
      </c>
      <c r="UWB21" s="146">
        <f t="shared" si="249"/>
        <v>366</v>
      </c>
      <c r="UWC21" s="146">
        <f t="shared" si="249"/>
        <v>366</v>
      </c>
      <c r="UWD21" s="146">
        <f t="shared" si="249"/>
        <v>366</v>
      </c>
      <c r="UWE21" s="146">
        <f t="shared" si="249"/>
        <v>366</v>
      </c>
      <c r="UWF21" s="146">
        <f t="shared" si="249"/>
        <v>366</v>
      </c>
      <c r="UWG21" s="146">
        <f t="shared" si="249"/>
        <v>366</v>
      </c>
      <c r="UWH21" s="146">
        <f t="shared" si="249"/>
        <v>366</v>
      </c>
      <c r="UWI21" s="146">
        <f t="shared" si="249"/>
        <v>366</v>
      </c>
      <c r="UWJ21" s="146">
        <f t="shared" si="249"/>
        <v>366</v>
      </c>
      <c r="UWK21" s="146">
        <f t="shared" si="249"/>
        <v>366</v>
      </c>
      <c r="UWL21" s="146">
        <f t="shared" si="249"/>
        <v>366</v>
      </c>
      <c r="UWM21" s="146">
        <f t="shared" si="249"/>
        <v>366</v>
      </c>
      <c r="UWN21" s="146">
        <f t="shared" si="249"/>
        <v>366</v>
      </c>
      <c r="UWO21" s="146">
        <f t="shared" si="249"/>
        <v>366</v>
      </c>
      <c r="UWP21" s="146">
        <f t="shared" si="249"/>
        <v>366</v>
      </c>
      <c r="UWQ21" s="146">
        <f t="shared" si="249"/>
        <v>366</v>
      </c>
      <c r="UWR21" s="146">
        <f t="shared" si="249"/>
        <v>366</v>
      </c>
      <c r="UWS21" s="146">
        <f t="shared" si="249"/>
        <v>366</v>
      </c>
      <c r="UWT21" s="146">
        <f t="shared" si="249"/>
        <v>366</v>
      </c>
      <c r="UWU21" s="146">
        <f t="shared" si="249"/>
        <v>366</v>
      </c>
      <c r="UWV21" s="146">
        <f t="shared" si="249"/>
        <v>366</v>
      </c>
      <c r="UWW21" s="146">
        <f t="shared" si="249"/>
        <v>366</v>
      </c>
      <c r="UWX21" s="146">
        <f t="shared" si="249"/>
        <v>366</v>
      </c>
      <c r="UWY21" s="146">
        <f t="shared" si="249"/>
        <v>366</v>
      </c>
      <c r="UWZ21" s="146">
        <f t="shared" si="249"/>
        <v>366</v>
      </c>
      <c r="UXA21" s="146">
        <f t="shared" si="249"/>
        <v>366</v>
      </c>
      <c r="UXB21" s="146">
        <f t="shared" si="249"/>
        <v>366</v>
      </c>
      <c r="UXC21" s="146">
        <f t="shared" si="249"/>
        <v>366</v>
      </c>
      <c r="UXD21" s="146">
        <f t="shared" si="249"/>
        <v>366</v>
      </c>
      <c r="UXE21" s="146">
        <f t="shared" si="249"/>
        <v>366</v>
      </c>
      <c r="UXF21" s="146">
        <f t="shared" si="249"/>
        <v>366</v>
      </c>
      <c r="UXG21" s="146">
        <f t="shared" si="249"/>
        <v>366</v>
      </c>
      <c r="UXH21" s="146">
        <f t="shared" si="249"/>
        <v>366</v>
      </c>
      <c r="UXI21" s="146">
        <f t="shared" si="249"/>
        <v>366</v>
      </c>
      <c r="UXJ21" s="146">
        <f t="shared" si="249"/>
        <v>366</v>
      </c>
      <c r="UXK21" s="146">
        <f t="shared" si="249"/>
        <v>366</v>
      </c>
      <c r="UXL21" s="146">
        <f t="shared" si="249"/>
        <v>366</v>
      </c>
      <c r="UXM21" s="146">
        <f t="shared" si="249"/>
        <v>366</v>
      </c>
      <c r="UXN21" s="146">
        <f t="shared" si="249"/>
        <v>366</v>
      </c>
      <c r="UXO21" s="146">
        <f t="shared" si="249"/>
        <v>366</v>
      </c>
      <c r="UXP21" s="146">
        <f t="shared" si="249"/>
        <v>366</v>
      </c>
      <c r="UXQ21" s="146">
        <f t="shared" si="249"/>
        <v>366</v>
      </c>
      <c r="UXR21" s="146">
        <f t="shared" si="249"/>
        <v>366</v>
      </c>
      <c r="UXS21" s="146">
        <f t="shared" si="249"/>
        <v>366</v>
      </c>
      <c r="UXT21" s="146">
        <f t="shared" si="249"/>
        <v>366</v>
      </c>
      <c r="UXU21" s="146">
        <f t="shared" si="249"/>
        <v>366</v>
      </c>
      <c r="UXV21" s="146">
        <f t="shared" si="249"/>
        <v>366</v>
      </c>
      <c r="UXW21" s="146">
        <f t="shared" si="249"/>
        <v>366</v>
      </c>
      <c r="UXX21" s="146">
        <f t="shared" si="249"/>
        <v>366</v>
      </c>
      <c r="UXY21" s="146">
        <f t="shared" si="249"/>
        <v>366</v>
      </c>
      <c r="UXZ21" s="146">
        <f t="shared" si="249"/>
        <v>366</v>
      </c>
      <c r="UYA21" s="146">
        <f t="shared" si="249"/>
        <v>366</v>
      </c>
      <c r="UYB21" s="146">
        <f t="shared" si="249"/>
        <v>366</v>
      </c>
      <c r="UYC21" s="146">
        <f t="shared" si="249"/>
        <v>366</v>
      </c>
      <c r="UYD21" s="146">
        <f t="shared" si="249"/>
        <v>366</v>
      </c>
      <c r="UYE21" s="146">
        <f t="shared" si="249"/>
        <v>366</v>
      </c>
      <c r="UYF21" s="146">
        <f t="shared" si="249"/>
        <v>366</v>
      </c>
      <c r="UYG21" s="146">
        <f t="shared" si="249"/>
        <v>366</v>
      </c>
      <c r="UYH21" s="146">
        <f t="shared" si="249"/>
        <v>366</v>
      </c>
      <c r="UYI21" s="146">
        <f t="shared" si="249"/>
        <v>366</v>
      </c>
      <c r="UYJ21" s="146">
        <f t="shared" si="249"/>
        <v>366</v>
      </c>
      <c r="UYK21" s="146">
        <f t="shared" si="249"/>
        <v>366</v>
      </c>
      <c r="UYL21" s="146">
        <f t="shared" si="249"/>
        <v>366</v>
      </c>
      <c r="UYM21" s="146">
        <f t="shared" ref="UYM21:VAX21" si="250" xml:space="preserve"> DATE(YEAR(UYM20), MONTH(UYM20) + 12, DAY(1) - 1)</f>
        <v>366</v>
      </c>
      <c r="UYN21" s="146">
        <f t="shared" si="250"/>
        <v>366</v>
      </c>
      <c r="UYO21" s="146">
        <f t="shared" si="250"/>
        <v>366</v>
      </c>
      <c r="UYP21" s="146">
        <f t="shared" si="250"/>
        <v>366</v>
      </c>
      <c r="UYQ21" s="146">
        <f t="shared" si="250"/>
        <v>366</v>
      </c>
      <c r="UYR21" s="146">
        <f t="shared" si="250"/>
        <v>366</v>
      </c>
      <c r="UYS21" s="146">
        <f t="shared" si="250"/>
        <v>366</v>
      </c>
      <c r="UYT21" s="146">
        <f t="shared" si="250"/>
        <v>366</v>
      </c>
      <c r="UYU21" s="146">
        <f t="shared" si="250"/>
        <v>366</v>
      </c>
      <c r="UYV21" s="146">
        <f t="shared" si="250"/>
        <v>366</v>
      </c>
      <c r="UYW21" s="146">
        <f t="shared" si="250"/>
        <v>366</v>
      </c>
      <c r="UYX21" s="146">
        <f t="shared" si="250"/>
        <v>366</v>
      </c>
      <c r="UYY21" s="146">
        <f t="shared" si="250"/>
        <v>366</v>
      </c>
      <c r="UYZ21" s="146">
        <f t="shared" si="250"/>
        <v>366</v>
      </c>
      <c r="UZA21" s="146">
        <f t="shared" si="250"/>
        <v>366</v>
      </c>
      <c r="UZB21" s="146">
        <f t="shared" si="250"/>
        <v>366</v>
      </c>
      <c r="UZC21" s="146">
        <f t="shared" si="250"/>
        <v>366</v>
      </c>
      <c r="UZD21" s="146">
        <f t="shared" si="250"/>
        <v>366</v>
      </c>
      <c r="UZE21" s="146">
        <f t="shared" si="250"/>
        <v>366</v>
      </c>
      <c r="UZF21" s="146">
        <f t="shared" si="250"/>
        <v>366</v>
      </c>
      <c r="UZG21" s="146">
        <f t="shared" si="250"/>
        <v>366</v>
      </c>
      <c r="UZH21" s="146">
        <f t="shared" si="250"/>
        <v>366</v>
      </c>
      <c r="UZI21" s="146">
        <f t="shared" si="250"/>
        <v>366</v>
      </c>
      <c r="UZJ21" s="146">
        <f t="shared" si="250"/>
        <v>366</v>
      </c>
      <c r="UZK21" s="146">
        <f t="shared" si="250"/>
        <v>366</v>
      </c>
      <c r="UZL21" s="146">
        <f t="shared" si="250"/>
        <v>366</v>
      </c>
      <c r="UZM21" s="146">
        <f t="shared" si="250"/>
        <v>366</v>
      </c>
      <c r="UZN21" s="146">
        <f t="shared" si="250"/>
        <v>366</v>
      </c>
      <c r="UZO21" s="146">
        <f t="shared" si="250"/>
        <v>366</v>
      </c>
      <c r="UZP21" s="146">
        <f t="shared" si="250"/>
        <v>366</v>
      </c>
      <c r="UZQ21" s="146">
        <f t="shared" si="250"/>
        <v>366</v>
      </c>
      <c r="UZR21" s="146">
        <f t="shared" si="250"/>
        <v>366</v>
      </c>
      <c r="UZS21" s="146">
        <f t="shared" si="250"/>
        <v>366</v>
      </c>
      <c r="UZT21" s="146">
        <f t="shared" si="250"/>
        <v>366</v>
      </c>
      <c r="UZU21" s="146">
        <f t="shared" si="250"/>
        <v>366</v>
      </c>
      <c r="UZV21" s="146">
        <f t="shared" si="250"/>
        <v>366</v>
      </c>
      <c r="UZW21" s="146">
        <f t="shared" si="250"/>
        <v>366</v>
      </c>
      <c r="UZX21" s="146">
        <f t="shared" si="250"/>
        <v>366</v>
      </c>
      <c r="UZY21" s="146">
        <f t="shared" si="250"/>
        <v>366</v>
      </c>
      <c r="UZZ21" s="146">
        <f t="shared" si="250"/>
        <v>366</v>
      </c>
      <c r="VAA21" s="146">
        <f t="shared" si="250"/>
        <v>366</v>
      </c>
      <c r="VAB21" s="146">
        <f t="shared" si="250"/>
        <v>366</v>
      </c>
      <c r="VAC21" s="146">
        <f t="shared" si="250"/>
        <v>366</v>
      </c>
      <c r="VAD21" s="146">
        <f t="shared" si="250"/>
        <v>366</v>
      </c>
      <c r="VAE21" s="146">
        <f t="shared" si="250"/>
        <v>366</v>
      </c>
      <c r="VAF21" s="146">
        <f t="shared" si="250"/>
        <v>366</v>
      </c>
      <c r="VAG21" s="146">
        <f t="shared" si="250"/>
        <v>366</v>
      </c>
      <c r="VAH21" s="146">
        <f t="shared" si="250"/>
        <v>366</v>
      </c>
      <c r="VAI21" s="146">
        <f t="shared" si="250"/>
        <v>366</v>
      </c>
      <c r="VAJ21" s="146">
        <f t="shared" si="250"/>
        <v>366</v>
      </c>
      <c r="VAK21" s="146">
        <f t="shared" si="250"/>
        <v>366</v>
      </c>
      <c r="VAL21" s="146">
        <f t="shared" si="250"/>
        <v>366</v>
      </c>
      <c r="VAM21" s="146">
        <f t="shared" si="250"/>
        <v>366</v>
      </c>
      <c r="VAN21" s="146">
        <f t="shared" si="250"/>
        <v>366</v>
      </c>
      <c r="VAO21" s="146">
        <f t="shared" si="250"/>
        <v>366</v>
      </c>
      <c r="VAP21" s="146">
        <f t="shared" si="250"/>
        <v>366</v>
      </c>
      <c r="VAQ21" s="146">
        <f t="shared" si="250"/>
        <v>366</v>
      </c>
      <c r="VAR21" s="146">
        <f t="shared" si="250"/>
        <v>366</v>
      </c>
      <c r="VAS21" s="146">
        <f t="shared" si="250"/>
        <v>366</v>
      </c>
      <c r="VAT21" s="146">
        <f t="shared" si="250"/>
        <v>366</v>
      </c>
      <c r="VAU21" s="146">
        <f t="shared" si="250"/>
        <v>366</v>
      </c>
      <c r="VAV21" s="146">
        <f t="shared" si="250"/>
        <v>366</v>
      </c>
      <c r="VAW21" s="146">
        <f t="shared" si="250"/>
        <v>366</v>
      </c>
      <c r="VAX21" s="146">
        <f t="shared" si="250"/>
        <v>366</v>
      </c>
      <c r="VAY21" s="146">
        <f t="shared" ref="VAY21:VDJ21" si="251" xml:space="preserve"> DATE(YEAR(VAY20), MONTH(VAY20) + 12, DAY(1) - 1)</f>
        <v>366</v>
      </c>
      <c r="VAZ21" s="146">
        <f t="shared" si="251"/>
        <v>366</v>
      </c>
      <c r="VBA21" s="146">
        <f t="shared" si="251"/>
        <v>366</v>
      </c>
      <c r="VBB21" s="146">
        <f t="shared" si="251"/>
        <v>366</v>
      </c>
      <c r="VBC21" s="146">
        <f t="shared" si="251"/>
        <v>366</v>
      </c>
      <c r="VBD21" s="146">
        <f t="shared" si="251"/>
        <v>366</v>
      </c>
      <c r="VBE21" s="146">
        <f t="shared" si="251"/>
        <v>366</v>
      </c>
      <c r="VBF21" s="146">
        <f t="shared" si="251"/>
        <v>366</v>
      </c>
      <c r="VBG21" s="146">
        <f t="shared" si="251"/>
        <v>366</v>
      </c>
      <c r="VBH21" s="146">
        <f t="shared" si="251"/>
        <v>366</v>
      </c>
      <c r="VBI21" s="146">
        <f t="shared" si="251"/>
        <v>366</v>
      </c>
      <c r="VBJ21" s="146">
        <f t="shared" si="251"/>
        <v>366</v>
      </c>
      <c r="VBK21" s="146">
        <f t="shared" si="251"/>
        <v>366</v>
      </c>
      <c r="VBL21" s="146">
        <f t="shared" si="251"/>
        <v>366</v>
      </c>
      <c r="VBM21" s="146">
        <f t="shared" si="251"/>
        <v>366</v>
      </c>
      <c r="VBN21" s="146">
        <f t="shared" si="251"/>
        <v>366</v>
      </c>
      <c r="VBO21" s="146">
        <f t="shared" si="251"/>
        <v>366</v>
      </c>
      <c r="VBP21" s="146">
        <f t="shared" si="251"/>
        <v>366</v>
      </c>
      <c r="VBQ21" s="146">
        <f t="shared" si="251"/>
        <v>366</v>
      </c>
      <c r="VBR21" s="146">
        <f t="shared" si="251"/>
        <v>366</v>
      </c>
      <c r="VBS21" s="146">
        <f t="shared" si="251"/>
        <v>366</v>
      </c>
      <c r="VBT21" s="146">
        <f t="shared" si="251"/>
        <v>366</v>
      </c>
      <c r="VBU21" s="146">
        <f t="shared" si="251"/>
        <v>366</v>
      </c>
      <c r="VBV21" s="146">
        <f t="shared" si="251"/>
        <v>366</v>
      </c>
      <c r="VBW21" s="146">
        <f t="shared" si="251"/>
        <v>366</v>
      </c>
      <c r="VBX21" s="146">
        <f t="shared" si="251"/>
        <v>366</v>
      </c>
      <c r="VBY21" s="146">
        <f t="shared" si="251"/>
        <v>366</v>
      </c>
      <c r="VBZ21" s="146">
        <f t="shared" si="251"/>
        <v>366</v>
      </c>
      <c r="VCA21" s="146">
        <f t="shared" si="251"/>
        <v>366</v>
      </c>
      <c r="VCB21" s="146">
        <f t="shared" si="251"/>
        <v>366</v>
      </c>
      <c r="VCC21" s="146">
        <f t="shared" si="251"/>
        <v>366</v>
      </c>
      <c r="VCD21" s="146">
        <f t="shared" si="251"/>
        <v>366</v>
      </c>
      <c r="VCE21" s="146">
        <f t="shared" si="251"/>
        <v>366</v>
      </c>
      <c r="VCF21" s="146">
        <f t="shared" si="251"/>
        <v>366</v>
      </c>
      <c r="VCG21" s="146">
        <f t="shared" si="251"/>
        <v>366</v>
      </c>
      <c r="VCH21" s="146">
        <f t="shared" si="251"/>
        <v>366</v>
      </c>
      <c r="VCI21" s="146">
        <f t="shared" si="251"/>
        <v>366</v>
      </c>
      <c r="VCJ21" s="146">
        <f t="shared" si="251"/>
        <v>366</v>
      </c>
      <c r="VCK21" s="146">
        <f t="shared" si="251"/>
        <v>366</v>
      </c>
      <c r="VCL21" s="146">
        <f t="shared" si="251"/>
        <v>366</v>
      </c>
      <c r="VCM21" s="146">
        <f t="shared" si="251"/>
        <v>366</v>
      </c>
      <c r="VCN21" s="146">
        <f t="shared" si="251"/>
        <v>366</v>
      </c>
      <c r="VCO21" s="146">
        <f t="shared" si="251"/>
        <v>366</v>
      </c>
      <c r="VCP21" s="146">
        <f t="shared" si="251"/>
        <v>366</v>
      </c>
      <c r="VCQ21" s="146">
        <f t="shared" si="251"/>
        <v>366</v>
      </c>
      <c r="VCR21" s="146">
        <f t="shared" si="251"/>
        <v>366</v>
      </c>
      <c r="VCS21" s="146">
        <f t="shared" si="251"/>
        <v>366</v>
      </c>
      <c r="VCT21" s="146">
        <f t="shared" si="251"/>
        <v>366</v>
      </c>
      <c r="VCU21" s="146">
        <f t="shared" si="251"/>
        <v>366</v>
      </c>
      <c r="VCV21" s="146">
        <f t="shared" si="251"/>
        <v>366</v>
      </c>
      <c r="VCW21" s="146">
        <f t="shared" si="251"/>
        <v>366</v>
      </c>
      <c r="VCX21" s="146">
        <f t="shared" si="251"/>
        <v>366</v>
      </c>
      <c r="VCY21" s="146">
        <f t="shared" si="251"/>
        <v>366</v>
      </c>
      <c r="VCZ21" s="146">
        <f t="shared" si="251"/>
        <v>366</v>
      </c>
      <c r="VDA21" s="146">
        <f t="shared" si="251"/>
        <v>366</v>
      </c>
      <c r="VDB21" s="146">
        <f t="shared" si="251"/>
        <v>366</v>
      </c>
      <c r="VDC21" s="146">
        <f t="shared" si="251"/>
        <v>366</v>
      </c>
      <c r="VDD21" s="146">
        <f t="shared" si="251"/>
        <v>366</v>
      </c>
      <c r="VDE21" s="146">
        <f t="shared" si="251"/>
        <v>366</v>
      </c>
      <c r="VDF21" s="146">
        <f t="shared" si="251"/>
        <v>366</v>
      </c>
      <c r="VDG21" s="146">
        <f t="shared" si="251"/>
        <v>366</v>
      </c>
      <c r="VDH21" s="146">
        <f t="shared" si="251"/>
        <v>366</v>
      </c>
      <c r="VDI21" s="146">
        <f t="shared" si="251"/>
        <v>366</v>
      </c>
      <c r="VDJ21" s="146">
        <f t="shared" si="251"/>
        <v>366</v>
      </c>
      <c r="VDK21" s="146">
        <f t="shared" ref="VDK21:VFV21" si="252" xml:space="preserve"> DATE(YEAR(VDK20), MONTH(VDK20) + 12, DAY(1) - 1)</f>
        <v>366</v>
      </c>
      <c r="VDL21" s="146">
        <f t="shared" si="252"/>
        <v>366</v>
      </c>
      <c r="VDM21" s="146">
        <f t="shared" si="252"/>
        <v>366</v>
      </c>
      <c r="VDN21" s="146">
        <f t="shared" si="252"/>
        <v>366</v>
      </c>
      <c r="VDO21" s="146">
        <f t="shared" si="252"/>
        <v>366</v>
      </c>
      <c r="VDP21" s="146">
        <f t="shared" si="252"/>
        <v>366</v>
      </c>
      <c r="VDQ21" s="146">
        <f t="shared" si="252"/>
        <v>366</v>
      </c>
      <c r="VDR21" s="146">
        <f t="shared" si="252"/>
        <v>366</v>
      </c>
      <c r="VDS21" s="146">
        <f t="shared" si="252"/>
        <v>366</v>
      </c>
      <c r="VDT21" s="146">
        <f t="shared" si="252"/>
        <v>366</v>
      </c>
      <c r="VDU21" s="146">
        <f t="shared" si="252"/>
        <v>366</v>
      </c>
      <c r="VDV21" s="146">
        <f t="shared" si="252"/>
        <v>366</v>
      </c>
      <c r="VDW21" s="146">
        <f t="shared" si="252"/>
        <v>366</v>
      </c>
      <c r="VDX21" s="146">
        <f t="shared" si="252"/>
        <v>366</v>
      </c>
      <c r="VDY21" s="146">
        <f t="shared" si="252"/>
        <v>366</v>
      </c>
      <c r="VDZ21" s="146">
        <f t="shared" si="252"/>
        <v>366</v>
      </c>
      <c r="VEA21" s="146">
        <f t="shared" si="252"/>
        <v>366</v>
      </c>
      <c r="VEB21" s="146">
        <f t="shared" si="252"/>
        <v>366</v>
      </c>
      <c r="VEC21" s="146">
        <f t="shared" si="252"/>
        <v>366</v>
      </c>
      <c r="VED21" s="146">
        <f t="shared" si="252"/>
        <v>366</v>
      </c>
      <c r="VEE21" s="146">
        <f t="shared" si="252"/>
        <v>366</v>
      </c>
      <c r="VEF21" s="146">
        <f t="shared" si="252"/>
        <v>366</v>
      </c>
      <c r="VEG21" s="146">
        <f t="shared" si="252"/>
        <v>366</v>
      </c>
      <c r="VEH21" s="146">
        <f t="shared" si="252"/>
        <v>366</v>
      </c>
      <c r="VEI21" s="146">
        <f t="shared" si="252"/>
        <v>366</v>
      </c>
      <c r="VEJ21" s="146">
        <f t="shared" si="252"/>
        <v>366</v>
      </c>
      <c r="VEK21" s="146">
        <f t="shared" si="252"/>
        <v>366</v>
      </c>
      <c r="VEL21" s="146">
        <f t="shared" si="252"/>
        <v>366</v>
      </c>
      <c r="VEM21" s="146">
        <f t="shared" si="252"/>
        <v>366</v>
      </c>
      <c r="VEN21" s="146">
        <f t="shared" si="252"/>
        <v>366</v>
      </c>
      <c r="VEO21" s="146">
        <f t="shared" si="252"/>
        <v>366</v>
      </c>
      <c r="VEP21" s="146">
        <f t="shared" si="252"/>
        <v>366</v>
      </c>
      <c r="VEQ21" s="146">
        <f t="shared" si="252"/>
        <v>366</v>
      </c>
      <c r="VER21" s="146">
        <f t="shared" si="252"/>
        <v>366</v>
      </c>
      <c r="VES21" s="146">
        <f t="shared" si="252"/>
        <v>366</v>
      </c>
      <c r="VET21" s="146">
        <f t="shared" si="252"/>
        <v>366</v>
      </c>
      <c r="VEU21" s="146">
        <f t="shared" si="252"/>
        <v>366</v>
      </c>
      <c r="VEV21" s="146">
        <f t="shared" si="252"/>
        <v>366</v>
      </c>
      <c r="VEW21" s="146">
        <f t="shared" si="252"/>
        <v>366</v>
      </c>
      <c r="VEX21" s="146">
        <f t="shared" si="252"/>
        <v>366</v>
      </c>
      <c r="VEY21" s="146">
        <f t="shared" si="252"/>
        <v>366</v>
      </c>
      <c r="VEZ21" s="146">
        <f t="shared" si="252"/>
        <v>366</v>
      </c>
      <c r="VFA21" s="146">
        <f t="shared" si="252"/>
        <v>366</v>
      </c>
      <c r="VFB21" s="146">
        <f t="shared" si="252"/>
        <v>366</v>
      </c>
      <c r="VFC21" s="146">
        <f t="shared" si="252"/>
        <v>366</v>
      </c>
      <c r="VFD21" s="146">
        <f t="shared" si="252"/>
        <v>366</v>
      </c>
      <c r="VFE21" s="146">
        <f t="shared" si="252"/>
        <v>366</v>
      </c>
      <c r="VFF21" s="146">
        <f t="shared" si="252"/>
        <v>366</v>
      </c>
      <c r="VFG21" s="146">
        <f t="shared" si="252"/>
        <v>366</v>
      </c>
      <c r="VFH21" s="146">
        <f t="shared" si="252"/>
        <v>366</v>
      </c>
      <c r="VFI21" s="146">
        <f t="shared" si="252"/>
        <v>366</v>
      </c>
      <c r="VFJ21" s="146">
        <f t="shared" si="252"/>
        <v>366</v>
      </c>
      <c r="VFK21" s="146">
        <f t="shared" si="252"/>
        <v>366</v>
      </c>
      <c r="VFL21" s="146">
        <f t="shared" si="252"/>
        <v>366</v>
      </c>
      <c r="VFM21" s="146">
        <f t="shared" si="252"/>
        <v>366</v>
      </c>
      <c r="VFN21" s="146">
        <f t="shared" si="252"/>
        <v>366</v>
      </c>
      <c r="VFO21" s="146">
        <f t="shared" si="252"/>
        <v>366</v>
      </c>
      <c r="VFP21" s="146">
        <f t="shared" si="252"/>
        <v>366</v>
      </c>
      <c r="VFQ21" s="146">
        <f t="shared" si="252"/>
        <v>366</v>
      </c>
      <c r="VFR21" s="146">
        <f t="shared" si="252"/>
        <v>366</v>
      </c>
      <c r="VFS21" s="146">
        <f t="shared" si="252"/>
        <v>366</v>
      </c>
      <c r="VFT21" s="146">
        <f t="shared" si="252"/>
        <v>366</v>
      </c>
      <c r="VFU21" s="146">
        <f t="shared" si="252"/>
        <v>366</v>
      </c>
      <c r="VFV21" s="146">
        <f t="shared" si="252"/>
        <v>366</v>
      </c>
      <c r="VFW21" s="146">
        <f t="shared" ref="VFW21:VIH21" si="253" xml:space="preserve"> DATE(YEAR(VFW20), MONTH(VFW20) + 12, DAY(1) - 1)</f>
        <v>366</v>
      </c>
      <c r="VFX21" s="146">
        <f t="shared" si="253"/>
        <v>366</v>
      </c>
      <c r="VFY21" s="146">
        <f t="shared" si="253"/>
        <v>366</v>
      </c>
      <c r="VFZ21" s="146">
        <f t="shared" si="253"/>
        <v>366</v>
      </c>
      <c r="VGA21" s="146">
        <f t="shared" si="253"/>
        <v>366</v>
      </c>
      <c r="VGB21" s="146">
        <f t="shared" si="253"/>
        <v>366</v>
      </c>
      <c r="VGC21" s="146">
        <f t="shared" si="253"/>
        <v>366</v>
      </c>
      <c r="VGD21" s="146">
        <f t="shared" si="253"/>
        <v>366</v>
      </c>
      <c r="VGE21" s="146">
        <f t="shared" si="253"/>
        <v>366</v>
      </c>
      <c r="VGF21" s="146">
        <f t="shared" si="253"/>
        <v>366</v>
      </c>
      <c r="VGG21" s="146">
        <f t="shared" si="253"/>
        <v>366</v>
      </c>
      <c r="VGH21" s="146">
        <f t="shared" si="253"/>
        <v>366</v>
      </c>
      <c r="VGI21" s="146">
        <f t="shared" si="253"/>
        <v>366</v>
      </c>
      <c r="VGJ21" s="146">
        <f t="shared" si="253"/>
        <v>366</v>
      </c>
      <c r="VGK21" s="146">
        <f t="shared" si="253"/>
        <v>366</v>
      </c>
      <c r="VGL21" s="146">
        <f t="shared" si="253"/>
        <v>366</v>
      </c>
      <c r="VGM21" s="146">
        <f t="shared" si="253"/>
        <v>366</v>
      </c>
      <c r="VGN21" s="146">
        <f t="shared" si="253"/>
        <v>366</v>
      </c>
      <c r="VGO21" s="146">
        <f t="shared" si="253"/>
        <v>366</v>
      </c>
      <c r="VGP21" s="146">
        <f t="shared" si="253"/>
        <v>366</v>
      </c>
      <c r="VGQ21" s="146">
        <f t="shared" si="253"/>
        <v>366</v>
      </c>
      <c r="VGR21" s="146">
        <f t="shared" si="253"/>
        <v>366</v>
      </c>
      <c r="VGS21" s="146">
        <f t="shared" si="253"/>
        <v>366</v>
      </c>
      <c r="VGT21" s="146">
        <f t="shared" si="253"/>
        <v>366</v>
      </c>
      <c r="VGU21" s="146">
        <f t="shared" si="253"/>
        <v>366</v>
      </c>
      <c r="VGV21" s="146">
        <f t="shared" si="253"/>
        <v>366</v>
      </c>
      <c r="VGW21" s="146">
        <f t="shared" si="253"/>
        <v>366</v>
      </c>
      <c r="VGX21" s="146">
        <f t="shared" si="253"/>
        <v>366</v>
      </c>
      <c r="VGY21" s="146">
        <f t="shared" si="253"/>
        <v>366</v>
      </c>
      <c r="VGZ21" s="146">
        <f t="shared" si="253"/>
        <v>366</v>
      </c>
      <c r="VHA21" s="146">
        <f t="shared" si="253"/>
        <v>366</v>
      </c>
      <c r="VHB21" s="146">
        <f t="shared" si="253"/>
        <v>366</v>
      </c>
      <c r="VHC21" s="146">
        <f t="shared" si="253"/>
        <v>366</v>
      </c>
      <c r="VHD21" s="146">
        <f t="shared" si="253"/>
        <v>366</v>
      </c>
      <c r="VHE21" s="146">
        <f t="shared" si="253"/>
        <v>366</v>
      </c>
      <c r="VHF21" s="146">
        <f t="shared" si="253"/>
        <v>366</v>
      </c>
      <c r="VHG21" s="146">
        <f t="shared" si="253"/>
        <v>366</v>
      </c>
      <c r="VHH21" s="146">
        <f t="shared" si="253"/>
        <v>366</v>
      </c>
      <c r="VHI21" s="146">
        <f t="shared" si="253"/>
        <v>366</v>
      </c>
      <c r="VHJ21" s="146">
        <f t="shared" si="253"/>
        <v>366</v>
      </c>
      <c r="VHK21" s="146">
        <f t="shared" si="253"/>
        <v>366</v>
      </c>
      <c r="VHL21" s="146">
        <f t="shared" si="253"/>
        <v>366</v>
      </c>
      <c r="VHM21" s="146">
        <f t="shared" si="253"/>
        <v>366</v>
      </c>
      <c r="VHN21" s="146">
        <f t="shared" si="253"/>
        <v>366</v>
      </c>
      <c r="VHO21" s="146">
        <f t="shared" si="253"/>
        <v>366</v>
      </c>
      <c r="VHP21" s="146">
        <f t="shared" si="253"/>
        <v>366</v>
      </c>
      <c r="VHQ21" s="146">
        <f t="shared" si="253"/>
        <v>366</v>
      </c>
      <c r="VHR21" s="146">
        <f t="shared" si="253"/>
        <v>366</v>
      </c>
      <c r="VHS21" s="146">
        <f t="shared" si="253"/>
        <v>366</v>
      </c>
      <c r="VHT21" s="146">
        <f t="shared" si="253"/>
        <v>366</v>
      </c>
      <c r="VHU21" s="146">
        <f t="shared" si="253"/>
        <v>366</v>
      </c>
      <c r="VHV21" s="146">
        <f t="shared" si="253"/>
        <v>366</v>
      </c>
      <c r="VHW21" s="146">
        <f t="shared" si="253"/>
        <v>366</v>
      </c>
      <c r="VHX21" s="146">
        <f t="shared" si="253"/>
        <v>366</v>
      </c>
      <c r="VHY21" s="146">
        <f t="shared" si="253"/>
        <v>366</v>
      </c>
      <c r="VHZ21" s="146">
        <f t="shared" si="253"/>
        <v>366</v>
      </c>
      <c r="VIA21" s="146">
        <f t="shared" si="253"/>
        <v>366</v>
      </c>
      <c r="VIB21" s="146">
        <f t="shared" si="253"/>
        <v>366</v>
      </c>
      <c r="VIC21" s="146">
        <f t="shared" si="253"/>
        <v>366</v>
      </c>
      <c r="VID21" s="146">
        <f t="shared" si="253"/>
        <v>366</v>
      </c>
      <c r="VIE21" s="146">
        <f t="shared" si="253"/>
        <v>366</v>
      </c>
      <c r="VIF21" s="146">
        <f t="shared" si="253"/>
        <v>366</v>
      </c>
      <c r="VIG21" s="146">
        <f t="shared" si="253"/>
        <v>366</v>
      </c>
      <c r="VIH21" s="146">
        <f t="shared" si="253"/>
        <v>366</v>
      </c>
      <c r="VII21" s="146">
        <f t="shared" ref="VII21:VKT21" si="254" xml:space="preserve"> DATE(YEAR(VII20), MONTH(VII20) + 12, DAY(1) - 1)</f>
        <v>366</v>
      </c>
      <c r="VIJ21" s="146">
        <f t="shared" si="254"/>
        <v>366</v>
      </c>
      <c r="VIK21" s="146">
        <f t="shared" si="254"/>
        <v>366</v>
      </c>
      <c r="VIL21" s="146">
        <f t="shared" si="254"/>
        <v>366</v>
      </c>
      <c r="VIM21" s="146">
        <f t="shared" si="254"/>
        <v>366</v>
      </c>
      <c r="VIN21" s="146">
        <f t="shared" si="254"/>
        <v>366</v>
      </c>
      <c r="VIO21" s="146">
        <f t="shared" si="254"/>
        <v>366</v>
      </c>
      <c r="VIP21" s="146">
        <f t="shared" si="254"/>
        <v>366</v>
      </c>
      <c r="VIQ21" s="146">
        <f t="shared" si="254"/>
        <v>366</v>
      </c>
      <c r="VIR21" s="146">
        <f t="shared" si="254"/>
        <v>366</v>
      </c>
      <c r="VIS21" s="146">
        <f t="shared" si="254"/>
        <v>366</v>
      </c>
      <c r="VIT21" s="146">
        <f t="shared" si="254"/>
        <v>366</v>
      </c>
      <c r="VIU21" s="146">
        <f t="shared" si="254"/>
        <v>366</v>
      </c>
      <c r="VIV21" s="146">
        <f t="shared" si="254"/>
        <v>366</v>
      </c>
      <c r="VIW21" s="146">
        <f t="shared" si="254"/>
        <v>366</v>
      </c>
      <c r="VIX21" s="146">
        <f t="shared" si="254"/>
        <v>366</v>
      </c>
      <c r="VIY21" s="146">
        <f t="shared" si="254"/>
        <v>366</v>
      </c>
      <c r="VIZ21" s="146">
        <f t="shared" si="254"/>
        <v>366</v>
      </c>
      <c r="VJA21" s="146">
        <f t="shared" si="254"/>
        <v>366</v>
      </c>
      <c r="VJB21" s="146">
        <f t="shared" si="254"/>
        <v>366</v>
      </c>
      <c r="VJC21" s="146">
        <f t="shared" si="254"/>
        <v>366</v>
      </c>
      <c r="VJD21" s="146">
        <f t="shared" si="254"/>
        <v>366</v>
      </c>
      <c r="VJE21" s="146">
        <f t="shared" si="254"/>
        <v>366</v>
      </c>
      <c r="VJF21" s="146">
        <f t="shared" si="254"/>
        <v>366</v>
      </c>
      <c r="VJG21" s="146">
        <f t="shared" si="254"/>
        <v>366</v>
      </c>
      <c r="VJH21" s="146">
        <f t="shared" si="254"/>
        <v>366</v>
      </c>
      <c r="VJI21" s="146">
        <f t="shared" si="254"/>
        <v>366</v>
      </c>
      <c r="VJJ21" s="146">
        <f t="shared" si="254"/>
        <v>366</v>
      </c>
      <c r="VJK21" s="146">
        <f t="shared" si="254"/>
        <v>366</v>
      </c>
      <c r="VJL21" s="146">
        <f t="shared" si="254"/>
        <v>366</v>
      </c>
      <c r="VJM21" s="146">
        <f t="shared" si="254"/>
        <v>366</v>
      </c>
      <c r="VJN21" s="146">
        <f t="shared" si="254"/>
        <v>366</v>
      </c>
      <c r="VJO21" s="146">
        <f t="shared" si="254"/>
        <v>366</v>
      </c>
      <c r="VJP21" s="146">
        <f t="shared" si="254"/>
        <v>366</v>
      </c>
      <c r="VJQ21" s="146">
        <f t="shared" si="254"/>
        <v>366</v>
      </c>
      <c r="VJR21" s="146">
        <f t="shared" si="254"/>
        <v>366</v>
      </c>
      <c r="VJS21" s="146">
        <f t="shared" si="254"/>
        <v>366</v>
      </c>
      <c r="VJT21" s="146">
        <f t="shared" si="254"/>
        <v>366</v>
      </c>
      <c r="VJU21" s="146">
        <f t="shared" si="254"/>
        <v>366</v>
      </c>
      <c r="VJV21" s="146">
        <f t="shared" si="254"/>
        <v>366</v>
      </c>
      <c r="VJW21" s="146">
        <f t="shared" si="254"/>
        <v>366</v>
      </c>
      <c r="VJX21" s="146">
        <f t="shared" si="254"/>
        <v>366</v>
      </c>
      <c r="VJY21" s="146">
        <f t="shared" si="254"/>
        <v>366</v>
      </c>
      <c r="VJZ21" s="146">
        <f t="shared" si="254"/>
        <v>366</v>
      </c>
      <c r="VKA21" s="146">
        <f t="shared" si="254"/>
        <v>366</v>
      </c>
      <c r="VKB21" s="146">
        <f t="shared" si="254"/>
        <v>366</v>
      </c>
      <c r="VKC21" s="146">
        <f t="shared" si="254"/>
        <v>366</v>
      </c>
      <c r="VKD21" s="146">
        <f t="shared" si="254"/>
        <v>366</v>
      </c>
      <c r="VKE21" s="146">
        <f t="shared" si="254"/>
        <v>366</v>
      </c>
      <c r="VKF21" s="146">
        <f t="shared" si="254"/>
        <v>366</v>
      </c>
      <c r="VKG21" s="146">
        <f t="shared" si="254"/>
        <v>366</v>
      </c>
      <c r="VKH21" s="146">
        <f t="shared" si="254"/>
        <v>366</v>
      </c>
      <c r="VKI21" s="146">
        <f t="shared" si="254"/>
        <v>366</v>
      </c>
      <c r="VKJ21" s="146">
        <f t="shared" si="254"/>
        <v>366</v>
      </c>
      <c r="VKK21" s="146">
        <f t="shared" si="254"/>
        <v>366</v>
      </c>
      <c r="VKL21" s="146">
        <f t="shared" si="254"/>
        <v>366</v>
      </c>
      <c r="VKM21" s="146">
        <f t="shared" si="254"/>
        <v>366</v>
      </c>
      <c r="VKN21" s="146">
        <f t="shared" si="254"/>
        <v>366</v>
      </c>
      <c r="VKO21" s="146">
        <f t="shared" si="254"/>
        <v>366</v>
      </c>
      <c r="VKP21" s="146">
        <f t="shared" si="254"/>
        <v>366</v>
      </c>
      <c r="VKQ21" s="146">
        <f t="shared" si="254"/>
        <v>366</v>
      </c>
      <c r="VKR21" s="146">
        <f t="shared" si="254"/>
        <v>366</v>
      </c>
      <c r="VKS21" s="146">
        <f t="shared" si="254"/>
        <v>366</v>
      </c>
      <c r="VKT21" s="146">
        <f t="shared" si="254"/>
        <v>366</v>
      </c>
      <c r="VKU21" s="146">
        <f t="shared" ref="VKU21:VNF21" si="255" xml:space="preserve"> DATE(YEAR(VKU20), MONTH(VKU20) + 12, DAY(1) - 1)</f>
        <v>366</v>
      </c>
      <c r="VKV21" s="146">
        <f t="shared" si="255"/>
        <v>366</v>
      </c>
      <c r="VKW21" s="146">
        <f t="shared" si="255"/>
        <v>366</v>
      </c>
      <c r="VKX21" s="146">
        <f t="shared" si="255"/>
        <v>366</v>
      </c>
      <c r="VKY21" s="146">
        <f t="shared" si="255"/>
        <v>366</v>
      </c>
      <c r="VKZ21" s="146">
        <f t="shared" si="255"/>
        <v>366</v>
      </c>
      <c r="VLA21" s="146">
        <f t="shared" si="255"/>
        <v>366</v>
      </c>
      <c r="VLB21" s="146">
        <f t="shared" si="255"/>
        <v>366</v>
      </c>
      <c r="VLC21" s="146">
        <f t="shared" si="255"/>
        <v>366</v>
      </c>
      <c r="VLD21" s="146">
        <f t="shared" si="255"/>
        <v>366</v>
      </c>
      <c r="VLE21" s="146">
        <f t="shared" si="255"/>
        <v>366</v>
      </c>
      <c r="VLF21" s="146">
        <f t="shared" si="255"/>
        <v>366</v>
      </c>
      <c r="VLG21" s="146">
        <f t="shared" si="255"/>
        <v>366</v>
      </c>
      <c r="VLH21" s="146">
        <f t="shared" si="255"/>
        <v>366</v>
      </c>
      <c r="VLI21" s="146">
        <f t="shared" si="255"/>
        <v>366</v>
      </c>
      <c r="VLJ21" s="146">
        <f t="shared" si="255"/>
        <v>366</v>
      </c>
      <c r="VLK21" s="146">
        <f t="shared" si="255"/>
        <v>366</v>
      </c>
      <c r="VLL21" s="146">
        <f t="shared" si="255"/>
        <v>366</v>
      </c>
      <c r="VLM21" s="146">
        <f t="shared" si="255"/>
        <v>366</v>
      </c>
      <c r="VLN21" s="146">
        <f t="shared" si="255"/>
        <v>366</v>
      </c>
      <c r="VLO21" s="146">
        <f t="shared" si="255"/>
        <v>366</v>
      </c>
      <c r="VLP21" s="146">
        <f t="shared" si="255"/>
        <v>366</v>
      </c>
      <c r="VLQ21" s="146">
        <f t="shared" si="255"/>
        <v>366</v>
      </c>
      <c r="VLR21" s="146">
        <f t="shared" si="255"/>
        <v>366</v>
      </c>
      <c r="VLS21" s="146">
        <f t="shared" si="255"/>
        <v>366</v>
      </c>
      <c r="VLT21" s="146">
        <f t="shared" si="255"/>
        <v>366</v>
      </c>
      <c r="VLU21" s="146">
        <f t="shared" si="255"/>
        <v>366</v>
      </c>
      <c r="VLV21" s="146">
        <f t="shared" si="255"/>
        <v>366</v>
      </c>
      <c r="VLW21" s="146">
        <f t="shared" si="255"/>
        <v>366</v>
      </c>
      <c r="VLX21" s="146">
        <f t="shared" si="255"/>
        <v>366</v>
      </c>
      <c r="VLY21" s="146">
        <f t="shared" si="255"/>
        <v>366</v>
      </c>
      <c r="VLZ21" s="146">
        <f t="shared" si="255"/>
        <v>366</v>
      </c>
      <c r="VMA21" s="146">
        <f t="shared" si="255"/>
        <v>366</v>
      </c>
      <c r="VMB21" s="146">
        <f t="shared" si="255"/>
        <v>366</v>
      </c>
      <c r="VMC21" s="146">
        <f t="shared" si="255"/>
        <v>366</v>
      </c>
      <c r="VMD21" s="146">
        <f t="shared" si="255"/>
        <v>366</v>
      </c>
      <c r="VME21" s="146">
        <f t="shared" si="255"/>
        <v>366</v>
      </c>
      <c r="VMF21" s="146">
        <f t="shared" si="255"/>
        <v>366</v>
      </c>
      <c r="VMG21" s="146">
        <f t="shared" si="255"/>
        <v>366</v>
      </c>
      <c r="VMH21" s="146">
        <f t="shared" si="255"/>
        <v>366</v>
      </c>
      <c r="VMI21" s="146">
        <f t="shared" si="255"/>
        <v>366</v>
      </c>
      <c r="VMJ21" s="146">
        <f t="shared" si="255"/>
        <v>366</v>
      </c>
      <c r="VMK21" s="146">
        <f t="shared" si="255"/>
        <v>366</v>
      </c>
      <c r="VML21" s="146">
        <f t="shared" si="255"/>
        <v>366</v>
      </c>
      <c r="VMM21" s="146">
        <f t="shared" si="255"/>
        <v>366</v>
      </c>
      <c r="VMN21" s="146">
        <f t="shared" si="255"/>
        <v>366</v>
      </c>
      <c r="VMO21" s="146">
        <f t="shared" si="255"/>
        <v>366</v>
      </c>
      <c r="VMP21" s="146">
        <f t="shared" si="255"/>
        <v>366</v>
      </c>
      <c r="VMQ21" s="146">
        <f t="shared" si="255"/>
        <v>366</v>
      </c>
      <c r="VMR21" s="146">
        <f t="shared" si="255"/>
        <v>366</v>
      </c>
      <c r="VMS21" s="146">
        <f t="shared" si="255"/>
        <v>366</v>
      </c>
      <c r="VMT21" s="146">
        <f t="shared" si="255"/>
        <v>366</v>
      </c>
      <c r="VMU21" s="146">
        <f t="shared" si="255"/>
        <v>366</v>
      </c>
      <c r="VMV21" s="146">
        <f t="shared" si="255"/>
        <v>366</v>
      </c>
      <c r="VMW21" s="146">
        <f t="shared" si="255"/>
        <v>366</v>
      </c>
      <c r="VMX21" s="146">
        <f t="shared" si="255"/>
        <v>366</v>
      </c>
      <c r="VMY21" s="146">
        <f t="shared" si="255"/>
        <v>366</v>
      </c>
      <c r="VMZ21" s="146">
        <f t="shared" si="255"/>
        <v>366</v>
      </c>
      <c r="VNA21" s="146">
        <f t="shared" si="255"/>
        <v>366</v>
      </c>
      <c r="VNB21" s="146">
        <f t="shared" si="255"/>
        <v>366</v>
      </c>
      <c r="VNC21" s="146">
        <f t="shared" si="255"/>
        <v>366</v>
      </c>
      <c r="VND21" s="146">
        <f t="shared" si="255"/>
        <v>366</v>
      </c>
      <c r="VNE21" s="146">
        <f t="shared" si="255"/>
        <v>366</v>
      </c>
      <c r="VNF21" s="146">
        <f t="shared" si="255"/>
        <v>366</v>
      </c>
      <c r="VNG21" s="146">
        <f t="shared" ref="VNG21:VPR21" si="256" xml:space="preserve"> DATE(YEAR(VNG20), MONTH(VNG20) + 12, DAY(1) - 1)</f>
        <v>366</v>
      </c>
      <c r="VNH21" s="146">
        <f t="shared" si="256"/>
        <v>366</v>
      </c>
      <c r="VNI21" s="146">
        <f t="shared" si="256"/>
        <v>366</v>
      </c>
      <c r="VNJ21" s="146">
        <f t="shared" si="256"/>
        <v>366</v>
      </c>
      <c r="VNK21" s="146">
        <f t="shared" si="256"/>
        <v>366</v>
      </c>
      <c r="VNL21" s="146">
        <f t="shared" si="256"/>
        <v>366</v>
      </c>
      <c r="VNM21" s="146">
        <f t="shared" si="256"/>
        <v>366</v>
      </c>
      <c r="VNN21" s="146">
        <f t="shared" si="256"/>
        <v>366</v>
      </c>
      <c r="VNO21" s="146">
        <f t="shared" si="256"/>
        <v>366</v>
      </c>
      <c r="VNP21" s="146">
        <f t="shared" si="256"/>
        <v>366</v>
      </c>
      <c r="VNQ21" s="146">
        <f t="shared" si="256"/>
        <v>366</v>
      </c>
      <c r="VNR21" s="146">
        <f t="shared" si="256"/>
        <v>366</v>
      </c>
      <c r="VNS21" s="146">
        <f t="shared" si="256"/>
        <v>366</v>
      </c>
      <c r="VNT21" s="146">
        <f t="shared" si="256"/>
        <v>366</v>
      </c>
      <c r="VNU21" s="146">
        <f t="shared" si="256"/>
        <v>366</v>
      </c>
      <c r="VNV21" s="146">
        <f t="shared" si="256"/>
        <v>366</v>
      </c>
      <c r="VNW21" s="146">
        <f t="shared" si="256"/>
        <v>366</v>
      </c>
      <c r="VNX21" s="146">
        <f t="shared" si="256"/>
        <v>366</v>
      </c>
      <c r="VNY21" s="146">
        <f t="shared" si="256"/>
        <v>366</v>
      </c>
      <c r="VNZ21" s="146">
        <f t="shared" si="256"/>
        <v>366</v>
      </c>
      <c r="VOA21" s="146">
        <f t="shared" si="256"/>
        <v>366</v>
      </c>
      <c r="VOB21" s="146">
        <f t="shared" si="256"/>
        <v>366</v>
      </c>
      <c r="VOC21" s="146">
        <f t="shared" si="256"/>
        <v>366</v>
      </c>
      <c r="VOD21" s="146">
        <f t="shared" si="256"/>
        <v>366</v>
      </c>
      <c r="VOE21" s="146">
        <f t="shared" si="256"/>
        <v>366</v>
      </c>
      <c r="VOF21" s="146">
        <f t="shared" si="256"/>
        <v>366</v>
      </c>
      <c r="VOG21" s="146">
        <f t="shared" si="256"/>
        <v>366</v>
      </c>
      <c r="VOH21" s="146">
        <f t="shared" si="256"/>
        <v>366</v>
      </c>
      <c r="VOI21" s="146">
        <f t="shared" si="256"/>
        <v>366</v>
      </c>
      <c r="VOJ21" s="146">
        <f t="shared" si="256"/>
        <v>366</v>
      </c>
      <c r="VOK21" s="146">
        <f t="shared" si="256"/>
        <v>366</v>
      </c>
      <c r="VOL21" s="146">
        <f t="shared" si="256"/>
        <v>366</v>
      </c>
      <c r="VOM21" s="146">
        <f t="shared" si="256"/>
        <v>366</v>
      </c>
      <c r="VON21" s="146">
        <f t="shared" si="256"/>
        <v>366</v>
      </c>
      <c r="VOO21" s="146">
        <f t="shared" si="256"/>
        <v>366</v>
      </c>
      <c r="VOP21" s="146">
        <f t="shared" si="256"/>
        <v>366</v>
      </c>
      <c r="VOQ21" s="146">
        <f t="shared" si="256"/>
        <v>366</v>
      </c>
      <c r="VOR21" s="146">
        <f t="shared" si="256"/>
        <v>366</v>
      </c>
      <c r="VOS21" s="146">
        <f t="shared" si="256"/>
        <v>366</v>
      </c>
      <c r="VOT21" s="146">
        <f t="shared" si="256"/>
        <v>366</v>
      </c>
      <c r="VOU21" s="146">
        <f t="shared" si="256"/>
        <v>366</v>
      </c>
      <c r="VOV21" s="146">
        <f t="shared" si="256"/>
        <v>366</v>
      </c>
      <c r="VOW21" s="146">
        <f t="shared" si="256"/>
        <v>366</v>
      </c>
      <c r="VOX21" s="146">
        <f t="shared" si="256"/>
        <v>366</v>
      </c>
      <c r="VOY21" s="146">
        <f t="shared" si="256"/>
        <v>366</v>
      </c>
      <c r="VOZ21" s="146">
        <f t="shared" si="256"/>
        <v>366</v>
      </c>
      <c r="VPA21" s="146">
        <f t="shared" si="256"/>
        <v>366</v>
      </c>
      <c r="VPB21" s="146">
        <f t="shared" si="256"/>
        <v>366</v>
      </c>
      <c r="VPC21" s="146">
        <f t="shared" si="256"/>
        <v>366</v>
      </c>
      <c r="VPD21" s="146">
        <f t="shared" si="256"/>
        <v>366</v>
      </c>
      <c r="VPE21" s="146">
        <f t="shared" si="256"/>
        <v>366</v>
      </c>
      <c r="VPF21" s="146">
        <f t="shared" si="256"/>
        <v>366</v>
      </c>
      <c r="VPG21" s="146">
        <f t="shared" si="256"/>
        <v>366</v>
      </c>
      <c r="VPH21" s="146">
        <f t="shared" si="256"/>
        <v>366</v>
      </c>
      <c r="VPI21" s="146">
        <f t="shared" si="256"/>
        <v>366</v>
      </c>
      <c r="VPJ21" s="146">
        <f t="shared" si="256"/>
        <v>366</v>
      </c>
      <c r="VPK21" s="146">
        <f t="shared" si="256"/>
        <v>366</v>
      </c>
      <c r="VPL21" s="146">
        <f t="shared" si="256"/>
        <v>366</v>
      </c>
      <c r="VPM21" s="146">
        <f t="shared" si="256"/>
        <v>366</v>
      </c>
      <c r="VPN21" s="146">
        <f t="shared" si="256"/>
        <v>366</v>
      </c>
      <c r="VPO21" s="146">
        <f t="shared" si="256"/>
        <v>366</v>
      </c>
      <c r="VPP21" s="146">
        <f t="shared" si="256"/>
        <v>366</v>
      </c>
      <c r="VPQ21" s="146">
        <f t="shared" si="256"/>
        <v>366</v>
      </c>
      <c r="VPR21" s="146">
        <f t="shared" si="256"/>
        <v>366</v>
      </c>
      <c r="VPS21" s="146">
        <f t="shared" ref="VPS21:VSD21" si="257" xml:space="preserve"> DATE(YEAR(VPS20), MONTH(VPS20) + 12, DAY(1) - 1)</f>
        <v>366</v>
      </c>
      <c r="VPT21" s="146">
        <f t="shared" si="257"/>
        <v>366</v>
      </c>
      <c r="VPU21" s="146">
        <f t="shared" si="257"/>
        <v>366</v>
      </c>
      <c r="VPV21" s="146">
        <f t="shared" si="257"/>
        <v>366</v>
      </c>
      <c r="VPW21" s="146">
        <f t="shared" si="257"/>
        <v>366</v>
      </c>
      <c r="VPX21" s="146">
        <f t="shared" si="257"/>
        <v>366</v>
      </c>
      <c r="VPY21" s="146">
        <f t="shared" si="257"/>
        <v>366</v>
      </c>
      <c r="VPZ21" s="146">
        <f t="shared" si="257"/>
        <v>366</v>
      </c>
      <c r="VQA21" s="146">
        <f t="shared" si="257"/>
        <v>366</v>
      </c>
      <c r="VQB21" s="146">
        <f t="shared" si="257"/>
        <v>366</v>
      </c>
      <c r="VQC21" s="146">
        <f t="shared" si="257"/>
        <v>366</v>
      </c>
      <c r="VQD21" s="146">
        <f t="shared" si="257"/>
        <v>366</v>
      </c>
      <c r="VQE21" s="146">
        <f t="shared" si="257"/>
        <v>366</v>
      </c>
      <c r="VQF21" s="146">
        <f t="shared" si="257"/>
        <v>366</v>
      </c>
      <c r="VQG21" s="146">
        <f t="shared" si="257"/>
        <v>366</v>
      </c>
      <c r="VQH21" s="146">
        <f t="shared" si="257"/>
        <v>366</v>
      </c>
      <c r="VQI21" s="146">
        <f t="shared" si="257"/>
        <v>366</v>
      </c>
      <c r="VQJ21" s="146">
        <f t="shared" si="257"/>
        <v>366</v>
      </c>
      <c r="VQK21" s="146">
        <f t="shared" si="257"/>
        <v>366</v>
      </c>
      <c r="VQL21" s="146">
        <f t="shared" si="257"/>
        <v>366</v>
      </c>
      <c r="VQM21" s="146">
        <f t="shared" si="257"/>
        <v>366</v>
      </c>
      <c r="VQN21" s="146">
        <f t="shared" si="257"/>
        <v>366</v>
      </c>
      <c r="VQO21" s="146">
        <f t="shared" si="257"/>
        <v>366</v>
      </c>
      <c r="VQP21" s="146">
        <f t="shared" si="257"/>
        <v>366</v>
      </c>
      <c r="VQQ21" s="146">
        <f t="shared" si="257"/>
        <v>366</v>
      </c>
      <c r="VQR21" s="146">
        <f t="shared" si="257"/>
        <v>366</v>
      </c>
      <c r="VQS21" s="146">
        <f t="shared" si="257"/>
        <v>366</v>
      </c>
      <c r="VQT21" s="146">
        <f t="shared" si="257"/>
        <v>366</v>
      </c>
      <c r="VQU21" s="146">
        <f t="shared" si="257"/>
        <v>366</v>
      </c>
      <c r="VQV21" s="146">
        <f t="shared" si="257"/>
        <v>366</v>
      </c>
      <c r="VQW21" s="146">
        <f t="shared" si="257"/>
        <v>366</v>
      </c>
      <c r="VQX21" s="146">
        <f t="shared" si="257"/>
        <v>366</v>
      </c>
      <c r="VQY21" s="146">
        <f t="shared" si="257"/>
        <v>366</v>
      </c>
      <c r="VQZ21" s="146">
        <f t="shared" si="257"/>
        <v>366</v>
      </c>
      <c r="VRA21" s="146">
        <f t="shared" si="257"/>
        <v>366</v>
      </c>
      <c r="VRB21" s="146">
        <f t="shared" si="257"/>
        <v>366</v>
      </c>
      <c r="VRC21" s="146">
        <f t="shared" si="257"/>
        <v>366</v>
      </c>
      <c r="VRD21" s="146">
        <f t="shared" si="257"/>
        <v>366</v>
      </c>
      <c r="VRE21" s="146">
        <f t="shared" si="257"/>
        <v>366</v>
      </c>
      <c r="VRF21" s="146">
        <f t="shared" si="257"/>
        <v>366</v>
      </c>
      <c r="VRG21" s="146">
        <f t="shared" si="257"/>
        <v>366</v>
      </c>
      <c r="VRH21" s="146">
        <f t="shared" si="257"/>
        <v>366</v>
      </c>
      <c r="VRI21" s="146">
        <f t="shared" si="257"/>
        <v>366</v>
      </c>
      <c r="VRJ21" s="146">
        <f t="shared" si="257"/>
        <v>366</v>
      </c>
      <c r="VRK21" s="146">
        <f t="shared" si="257"/>
        <v>366</v>
      </c>
      <c r="VRL21" s="146">
        <f t="shared" si="257"/>
        <v>366</v>
      </c>
      <c r="VRM21" s="146">
        <f t="shared" si="257"/>
        <v>366</v>
      </c>
      <c r="VRN21" s="146">
        <f t="shared" si="257"/>
        <v>366</v>
      </c>
      <c r="VRO21" s="146">
        <f t="shared" si="257"/>
        <v>366</v>
      </c>
      <c r="VRP21" s="146">
        <f t="shared" si="257"/>
        <v>366</v>
      </c>
      <c r="VRQ21" s="146">
        <f t="shared" si="257"/>
        <v>366</v>
      </c>
      <c r="VRR21" s="146">
        <f t="shared" si="257"/>
        <v>366</v>
      </c>
      <c r="VRS21" s="146">
        <f t="shared" si="257"/>
        <v>366</v>
      </c>
      <c r="VRT21" s="146">
        <f t="shared" si="257"/>
        <v>366</v>
      </c>
      <c r="VRU21" s="146">
        <f t="shared" si="257"/>
        <v>366</v>
      </c>
      <c r="VRV21" s="146">
        <f t="shared" si="257"/>
        <v>366</v>
      </c>
      <c r="VRW21" s="146">
        <f t="shared" si="257"/>
        <v>366</v>
      </c>
      <c r="VRX21" s="146">
        <f t="shared" si="257"/>
        <v>366</v>
      </c>
      <c r="VRY21" s="146">
        <f t="shared" si="257"/>
        <v>366</v>
      </c>
      <c r="VRZ21" s="146">
        <f t="shared" si="257"/>
        <v>366</v>
      </c>
      <c r="VSA21" s="146">
        <f t="shared" si="257"/>
        <v>366</v>
      </c>
      <c r="VSB21" s="146">
        <f t="shared" si="257"/>
        <v>366</v>
      </c>
      <c r="VSC21" s="146">
        <f t="shared" si="257"/>
        <v>366</v>
      </c>
      <c r="VSD21" s="146">
        <f t="shared" si="257"/>
        <v>366</v>
      </c>
      <c r="VSE21" s="146">
        <f t="shared" ref="VSE21:VUP21" si="258" xml:space="preserve"> DATE(YEAR(VSE20), MONTH(VSE20) + 12, DAY(1) - 1)</f>
        <v>366</v>
      </c>
      <c r="VSF21" s="146">
        <f t="shared" si="258"/>
        <v>366</v>
      </c>
      <c r="VSG21" s="146">
        <f t="shared" si="258"/>
        <v>366</v>
      </c>
      <c r="VSH21" s="146">
        <f t="shared" si="258"/>
        <v>366</v>
      </c>
      <c r="VSI21" s="146">
        <f t="shared" si="258"/>
        <v>366</v>
      </c>
      <c r="VSJ21" s="146">
        <f t="shared" si="258"/>
        <v>366</v>
      </c>
      <c r="VSK21" s="146">
        <f t="shared" si="258"/>
        <v>366</v>
      </c>
      <c r="VSL21" s="146">
        <f t="shared" si="258"/>
        <v>366</v>
      </c>
      <c r="VSM21" s="146">
        <f t="shared" si="258"/>
        <v>366</v>
      </c>
      <c r="VSN21" s="146">
        <f t="shared" si="258"/>
        <v>366</v>
      </c>
      <c r="VSO21" s="146">
        <f t="shared" si="258"/>
        <v>366</v>
      </c>
      <c r="VSP21" s="146">
        <f t="shared" si="258"/>
        <v>366</v>
      </c>
      <c r="VSQ21" s="146">
        <f t="shared" si="258"/>
        <v>366</v>
      </c>
      <c r="VSR21" s="146">
        <f t="shared" si="258"/>
        <v>366</v>
      </c>
      <c r="VSS21" s="146">
        <f t="shared" si="258"/>
        <v>366</v>
      </c>
      <c r="VST21" s="146">
        <f t="shared" si="258"/>
        <v>366</v>
      </c>
      <c r="VSU21" s="146">
        <f t="shared" si="258"/>
        <v>366</v>
      </c>
      <c r="VSV21" s="146">
        <f t="shared" si="258"/>
        <v>366</v>
      </c>
      <c r="VSW21" s="146">
        <f t="shared" si="258"/>
        <v>366</v>
      </c>
      <c r="VSX21" s="146">
        <f t="shared" si="258"/>
        <v>366</v>
      </c>
      <c r="VSY21" s="146">
        <f t="shared" si="258"/>
        <v>366</v>
      </c>
      <c r="VSZ21" s="146">
        <f t="shared" si="258"/>
        <v>366</v>
      </c>
      <c r="VTA21" s="146">
        <f t="shared" si="258"/>
        <v>366</v>
      </c>
      <c r="VTB21" s="146">
        <f t="shared" si="258"/>
        <v>366</v>
      </c>
      <c r="VTC21" s="146">
        <f t="shared" si="258"/>
        <v>366</v>
      </c>
      <c r="VTD21" s="146">
        <f t="shared" si="258"/>
        <v>366</v>
      </c>
      <c r="VTE21" s="146">
        <f t="shared" si="258"/>
        <v>366</v>
      </c>
      <c r="VTF21" s="146">
        <f t="shared" si="258"/>
        <v>366</v>
      </c>
      <c r="VTG21" s="146">
        <f t="shared" si="258"/>
        <v>366</v>
      </c>
      <c r="VTH21" s="146">
        <f t="shared" si="258"/>
        <v>366</v>
      </c>
      <c r="VTI21" s="146">
        <f t="shared" si="258"/>
        <v>366</v>
      </c>
      <c r="VTJ21" s="146">
        <f t="shared" si="258"/>
        <v>366</v>
      </c>
      <c r="VTK21" s="146">
        <f t="shared" si="258"/>
        <v>366</v>
      </c>
      <c r="VTL21" s="146">
        <f t="shared" si="258"/>
        <v>366</v>
      </c>
      <c r="VTM21" s="146">
        <f t="shared" si="258"/>
        <v>366</v>
      </c>
      <c r="VTN21" s="146">
        <f t="shared" si="258"/>
        <v>366</v>
      </c>
      <c r="VTO21" s="146">
        <f t="shared" si="258"/>
        <v>366</v>
      </c>
      <c r="VTP21" s="146">
        <f t="shared" si="258"/>
        <v>366</v>
      </c>
      <c r="VTQ21" s="146">
        <f t="shared" si="258"/>
        <v>366</v>
      </c>
      <c r="VTR21" s="146">
        <f t="shared" si="258"/>
        <v>366</v>
      </c>
      <c r="VTS21" s="146">
        <f t="shared" si="258"/>
        <v>366</v>
      </c>
      <c r="VTT21" s="146">
        <f t="shared" si="258"/>
        <v>366</v>
      </c>
      <c r="VTU21" s="146">
        <f t="shared" si="258"/>
        <v>366</v>
      </c>
      <c r="VTV21" s="146">
        <f t="shared" si="258"/>
        <v>366</v>
      </c>
      <c r="VTW21" s="146">
        <f t="shared" si="258"/>
        <v>366</v>
      </c>
      <c r="VTX21" s="146">
        <f t="shared" si="258"/>
        <v>366</v>
      </c>
      <c r="VTY21" s="146">
        <f t="shared" si="258"/>
        <v>366</v>
      </c>
      <c r="VTZ21" s="146">
        <f t="shared" si="258"/>
        <v>366</v>
      </c>
      <c r="VUA21" s="146">
        <f t="shared" si="258"/>
        <v>366</v>
      </c>
      <c r="VUB21" s="146">
        <f t="shared" si="258"/>
        <v>366</v>
      </c>
      <c r="VUC21" s="146">
        <f t="shared" si="258"/>
        <v>366</v>
      </c>
      <c r="VUD21" s="146">
        <f t="shared" si="258"/>
        <v>366</v>
      </c>
      <c r="VUE21" s="146">
        <f t="shared" si="258"/>
        <v>366</v>
      </c>
      <c r="VUF21" s="146">
        <f t="shared" si="258"/>
        <v>366</v>
      </c>
      <c r="VUG21" s="146">
        <f t="shared" si="258"/>
        <v>366</v>
      </c>
      <c r="VUH21" s="146">
        <f t="shared" si="258"/>
        <v>366</v>
      </c>
      <c r="VUI21" s="146">
        <f t="shared" si="258"/>
        <v>366</v>
      </c>
      <c r="VUJ21" s="146">
        <f t="shared" si="258"/>
        <v>366</v>
      </c>
      <c r="VUK21" s="146">
        <f t="shared" si="258"/>
        <v>366</v>
      </c>
      <c r="VUL21" s="146">
        <f t="shared" si="258"/>
        <v>366</v>
      </c>
      <c r="VUM21" s="146">
        <f t="shared" si="258"/>
        <v>366</v>
      </c>
      <c r="VUN21" s="146">
        <f t="shared" si="258"/>
        <v>366</v>
      </c>
      <c r="VUO21" s="146">
        <f t="shared" si="258"/>
        <v>366</v>
      </c>
      <c r="VUP21" s="146">
        <f t="shared" si="258"/>
        <v>366</v>
      </c>
      <c r="VUQ21" s="146">
        <f t="shared" ref="VUQ21:VXB21" si="259" xml:space="preserve"> DATE(YEAR(VUQ20), MONTH(VUQ20) + 12, DAY(1) - 1)</f>
        <v>366</v>
      </c>
      <c r="VUR21" s="146">
        <f t="shared" si="259"/>
        <v>366</v>
      </c>
      <c r="VUS21" s="146">
        <f t="shared" si="259"/>
        <v>366</v>
      </c>
      <c r="VUT21" s="146">
        <f t="shared" si="259"/>
        <v>366</v>
      </c>
      <c r="VUU21" s="146">
        <f t="shared" si="259"/>
        <v>366</v>
      </c>
      <c r="VUV21" s="146">
        <f t="shared" si="259"/>
        <v>366</v>
      </c>
      <c r="VUW21" s="146">
        <f t="shared" si="259"/>
        <v>366</v>
      </c>
      <c r="VUX21" s="146">
        <f t="shared" si="259"/>
        <v>366</v>
      </c>
      <c r="VUY21" s="146">
        <f t="shared" si="259"/>
        <v>366</v>
      </c>
      <c r="VUZ21" s="146">
        <f t="shared" si="259"/>
        <v>366</v>
      </c>
      <c r="VVA21" s="146">
        <f t="shared" si="259"/>
        <v>366</v>
      </c>
      <c r="VVB21" s="146">
        <f t="shared" si="259"/>
        <v>366</v>
      </c>
      <c r="VVC21" s="146">
        <f t="shared" si="259"/>
        <v>366</v>
      </c>
      <c r="VVD21" s="146">
        <f t="shared" si="259"/>
        <v>366</v>
      </c>
      <c r="VVE21" s="146">
        <f t="shared" si="259"/>
        <v>366</v>
      </c>
      <c r="VVF21" s="146">
        <f t="shared" si="259"/>
        <v>366</v>
      </c>
      <c r="VVG21" s="146">
        <f t="shared" si="259"/>
        <v>366</v>
      </c>
      <c r="VVH21" s="146">
        <f t="shared" si="259"/>
        <v>366</v>
      </c>
      <c r="VVI21" s="146">
        <f t="shared" si="259"/>
        <v>366</v>
      </c>
      <c r="VVJ21" s="146">
        <f t="shared" si="259"/>
        <v>366</v>
      </c>
      <c r="VVK21" s="146">
        <f t="shared" si="259"/>
        <v>366</v>
      </c>
      <c r="VVL21" s="146">
        <f t="shared" si="259"/>
        <v>366</v>
      </c>
      <c r="VVM21" s="146">
        <f t="shared" si="259"/>
        <v>366</v>
      </c>
      <c r="VVN21" s="146">
        <f t="shared" si="259"/>
        <v>366</v>
      </c>
      <c r="VVO21" s="146">
        <f t="shared" si="259"/>
        <v>366</v>
      </c>
      <c r="VVP21" s="146">
        <f t="shared" si="259"/>
        <v>366</v>
      </c>
      <c r="VVQ21" s="146">
        <f t="shared" si="259"/>
        <v>366</v>
      </c>
      <c r="VVR21" s="146">
        <f t="shared" si="259"/>
        <v>366</v>
      </c>
      <c r="VVS21" s="146">
        <f t="shared" si="259"/>
        <v>366</v>
      </c>
      <c r="VVT21" s="146">
        <f t="shared" si="259"/>
        <v>366</v>
      </c>
      <c r="VVU21" s="146">
        <f t="shared" si="259"/>
        <v>366</v>
      </c>
      <c r="VVV21" s="146">
        <f t="shared" si="259"/>
        <v>366</v>
      </c>
      <c r="VVW21" s="146">
        <f t="shared" si="259"/>
        <v>366</v>
      </c>
      <c r="VVX21" s="146">
        <f t="shared" si="259"/>
        <v>366</v>
      </c>
      <c r="VVY21" s="146">
        <f t="shared" si="259"/>
        <v>366</v>
      </c>
      <c r="VVZ21" s="146">
        <f t="shared" si="259"/>
        <v>366</v>
      </c>
      <c r="VWA21" s="146">
        <f t="shared" si="259"/>
        <v>366</v>
      </c>
      <c r="VWB21" s="146">
        <f t="shared" si="259"/>
        <v>366</v>
      </c>
      <c r="VWC21" s="146">
        <f t="shared" si="259"/>
        <v>366</v>
      </c>
      <c r="VWD21" s="146">
        <f t="shared" si="259"/>
        <v>366</v>
      </c>
      <c r="VWE21" s="146">
        <f t="shared" si="259"/>
        <v>366</v>
      </c>
      <c r="VWF21" s="146">
        <f t="shared" si="259"/>
        <v>366</v>
      </c>
      <c r="VWG21" s="146">
        <f t="shared" si="259"/>
        <v>366</v>
      </c>
      <c r="VWH21" s="146">
        <f t="shared" si="259"/>
        <v>366</v>
      </c>
      <c r="VWI21" s="146">
        <f t="shared" si="259"/>
        <v>366</v>
      </c>
      <c r="VWJ21" s="146">
        <f t="shared" si="259"/>
        <v>366</v>
      </c>
      <c r="VWK21" s="146">
        <f t="shared" si="259"/>
        <v>366</v>
      </c>
      <c r="VWL21" s="146">
        <f t="shared" si="259"/>
        <v>366</v>
      </c>
      <c r="VWM21" s="146">
        <f t="shared" si="259"/>
        <v>366</v>
      </c>
      <c r="VWN21" s="146">
        <f t="shared" si="259"/>
        <v>366</v>
      </c>
      <c r="VWO21" s="146">
        <f t="shared" si="259"/>
        <v>366</v>
      </c>
      <c r="VWP21" s="146">
        <f t="shared" si="259"/>
        <v>366</v>
      </c>
      <c r="VWQ21" s="146">
        <f t="shared" si="259"/>
        <v>366</v>
      </c>
      <c r="VWR21" s="146">
        <f t="shared" si="259"/>
        <v>366</v>
      </c>
      <c r="VWS21" s="146">
        <f t="shared" si="259"/>
        <v>366</v>
      </c>
      <c r="VWT21" s="146">
        <f t="shared" si="259"/>
        <v>366</v>
      </c>
      <c r="VWU21" s="146">
        <f t="shared" si="259"/>
        <v>366</v>
      </c>
      <c r="VWV21" s="146">
        <f t="shared" si="259"/>
        <v>366</v>
      </c>
      <c r="VWW21" s="146">
        <f t="shared" si="259"/>
        <v>366</v>
      </c>
      <c r="VWX21" s="146">
        <f t="shared" si="259"/>
        <v>366</v>
      </c>
      <c r="VWY21" s="146">
        <f t="shared" si="259"/>
        <v>366</v>
      </c>
      <c r="VWZ21" s="146">
        <f t="shared" si="259"/>
        <v>366</v>
      </c>
      <c r="VXA21" s="146">
        <f t="shared" si="259"/>
        <v>366</v>
      </c>
      <c r="VXB21" s="146">
        <f t="shared" si="259"/>
        <v>366</v>
      </c>
      <c r="VXC21" s="146">
        <f t="shared" ref="VXC21:VZN21" si="260" xml:space="preserve"> DATE(YEAR(VXC20), MONTH(VXC20) + 12, DAY(1) - 1)</f>
        <v>366</v>
      </c>
      <c r="VXD21" s="146">
        <f t="shared" si="260"/>
        <v>366</v>
      </c>
      <c r="VXE21" s="146">
        <f t="shared" si="260"/>
        <v>366</v>
      </c>
      <c r="VXF21" s="146">
        <f t="shared" si="260"/>
        <v>366</v>
      </c>
      <c r="VXG21" s="146">
        <f t="shared" si="260"/>
        <v>366</v>
      </c>
      <c r="VXH21" s="146">
        <f t="shared" si="260"/>
        <v>366</v>
      </c>
      <c r="VXI21" s="146">
        <f t="shared" si="260"/>
        <v>366</v>
      </c>
      <c r="VXJ21" s="146">
        <f t="shared" si="260"/>
        <v>366</v>
      </c>
      <c r="VXK21" s="146">
        <f t="shared" si="260"/>
        <v>366</v>
      </c>
      <c r="VXL21" s="146">
        <f t="shared" si="260"/>
        <v>366</v>
      </c>
      <c r="VXM21" s="146">
        <f t="shared" si="260"/>
        <v>366</v>
      </c>
      <c r="VXN21" s="146">
        <f t="shared" si="260"/>
        <v>366</v>
      </c>
      <c r="VXO21" s="146">
        <f t="shared" si="260"/>
        <v>366</v>
      </c>
      <c r="VXP21" s="146">
        <f t="shared" si="260"/>
        <v>366</v>
      </c>
      <c r="VXQ21" s="146">
        <f t="shared" si="260"/>
        <v>366</v>
      </c>
      <c r="VXR21" s="146">
        <f t="shared" si="260"/>
        <v>366</v>
      </c>
      <c r="VXS21" s="146">
        <f t="shared" si="260"/>
        <v>366</v>
      </c>
      <c r="VXT21" s="146">
        <f t="shared" si="260"/>
        <v>366</v>
      </c>
      <c r="VXU21" s="146">
        <f t="shared" si="260"/>
        <v>366</v>
      </c>
      <c r="VXV21" s="146">
        <f t="shared" si="260"/>
        <v>366</v>
      </c>
      <c r="VXW21" s="146">
        <f t="shared" si="260"/>
        <v>366</v>
      </c>
      <c r="VXX21" s="146">
        <f t="shared" si="260"/>
        <v>366</v>
      </c>
      <c r="VXY21" s="146">
        <f t="shared" si="260"/>
        <v>366</v>
      </c>
      <c r="VXZ21" s="146">
        <f t="shared" si="260"/>
        <v>366</v>
      </c>
      <c r="VYA21" s="146">
        <f t="shared" si="260"/>
        <v>366</v>
      </c>
      <c r="VYB21" s="146">
        <f t="shared" si="260"/>
        <v>366</v>
      </c>
      <c r="VYC21" s="146">
        <f t="shared" si="260"/>
        <v>366</v>
      </c>
      <c r="VYD21" s="146">
        <f t="shared" si="260"/>
        <v>366</v>
      </c>
      <c r="VYE21" s="146">
        <f t="shared" si="260"/>
        <v>366</v>
      </c>
      <c r="VYF21" s="146">
        <f t="shared" si="260"/>
        <v>366</v>
      </c>
      <c r="VYG21" s="146">
        <f t="shared" si="260"/>
        <v>366</v>
      </c>
      <c r="VYH21" s="146">
        <f t="shared" si="260"/>
        <v>366</v>
      </c>
      <c r="VYI21" s="146">
        <f t="shared" si="260"/>
        <v>366</v>
      </c>
      <c r="VYJ21" s="146">
        <f t="shared" si="260"/>
        <v>366</v>
      </c>
      <c r="VYK21" s="146">
        <f t="shared" si="260"/>
        <v>366</v>
      </c>
      <c r="VYL21" s="146">
        <f t="shared" si="260"/>
        <v>366</v>
      </c>
      <c r="VYM21" s="146">
        <f t="shared" si="260"/>
        <v>366</v>
      </c>
      <c r="VYN21" s="146">
        <f t="shared" si="260"/>
        <v>366</v>
      </c>
      <c r="VYO21" s="146">
        <f t="shared" si="260"/>
        <v>366</v>
      </c>
      <c r="VYP21" s="146">
        <f t="shared" si="260"/>
        <v>366</v>
      </c>
      <c r="VYQ21" s="146">
        <f t="shared" si="260"/>
        <v>366</v>
      </c>
      <c r="VYR21" s="146">
        <f t="shared" si="260"/>
        <v>366</v>
      </c>
      <c r="VYS21" s="146">
        <f t="shared" si="260"/>
        <v>366</v>
      </c>
      <c r="VYT21" s="146">
        <f t="shared" si="260"/>
        <v>366</v>
      </c>
      <c r="VYU21" s="146">
        <f t="shared" si="260"/>
        <v>366</v>
      </c>
      <c r="VYV21" s="146">
        <f t="shared" si="260"/>
        <v>366</v>
      </c>
      <c r="VYW21" s="146">
        <f t="shared" si="260"/>
        <v>366</v>
      </c>
      <c r="VYX21" s="146">
        <f t="shared" si="260"/>
        <v>366</v>
      </c>
      <c r="VYY21" s="146">
        <f t="shared" si="260"/>
        <v>366</v>
      </c>
      <c r="VYZ21" s="146">
        <f t="shared" si="260"/>
        <v>366</v>
      </c>
      <c r="VZA21" s="146">
        <f t="shared" si="260"/>
        <v>366</v>
      </c>
      <c r="VZB21" s="146">
        <f t="shared" si="260"/>
        <v>366</v>
      </c>
      <c r="VZC21" s="146">
        <f t="shared" si="260"/>
        <v>366</v>
      </c>
      <c r="VZD21" s="146">
        <f t="shared" si="260"/>
        <v>366</v>
      </c>
      <c r="VZE21" s="146">
        <f t="shared" si="260"/>
        <v>366</v>
      </c>
      <c r="VZF21" s="146">
        <f t="shared" si="260"/>
        <v>366</v>
      </c>
      <c r="VZG21" s="146">
        <f t="shared" si="260"/>
        <v>366</v>
      </c>
      <c r="VZH21" s="146">
        <f t="shared" si="260"/>
        <v>366</v>
      </c>
      <c r="VZI21" s="146">
        <f t="shared" si="260"/>
        <v>366</v>
      </c>
      <c r="VZJ21" s="146">
        <f t="shared" si="260"/>
        <v>366</v>
      </c>
      <c r="VZK21" s="146">
        <f t="shared" si="260"/>
        <v>366</v>
      </c>
      <c r="VZL21" s="146">
        <f t="shared" si="260"/>
        <v>366</v>
      </c>
      <c r="VZM21" s="146">
        <f t="shared" si="260"/>
        <v>366</v>
      </c>
      <c r="VZN21" s="146">
        <f t="shared" si="260"/>
        <v>366</v>
      </c>
      <c r="VZO21" s="146">
        <f t="shared" ref="VZO21:WBZ21" si="261" xml:space="preserve"> DATE(YEAR(VZO20), MONTH(VZO20) + 12, DAY(1) - 1)</f>
        <v>366</v>
      </c>
      <c r="VZP21" s="146">
        <f t="shared" si="261"/>
        <v>366</v>
      </c>
      <c r="VZQ21" s="146">
        <f t="shared" si="261"/>
        <v>366</v>
      </c>
      <c r="VZR21" s="146">
        <f t="shared" si="261"/>
        <v>366</v>
      </c>
      <c r="VZS21" s="146">
        <f t="shared" si="261"/>
        <v>366</v>
      </c>
      <c r="VZT21" s="146">
        <f t="shared" si="261"/>
        <v>366</v>
      </c>
      <c r="VZU21" s="146">
        <f t="shared" si="261"/>
        <v>366</v>
      </c>
      <c r="VZV21" s="146">
        <f t="shared" si="261"/>
        <v>366</v>
      </c>
      <c r="VZW21" s="146">
        <f t="shared" si="261"/>
        <v>366</v>
      </c>
      <c r="VZX21" s="146">
        <f t="shared" si="261"/>
        <v>366</v>
      </c>
      <c r="VZY21" s="146">
        <f t="shared" si="261"/>
        <v>366</v>
      </c>
      <c r="VZZ21" s="146">
        <f t="shared" si="261"/>
        <v>366</v>
      </c>
      <c r="WAA21" s="146">
        <f t="shared" si="261"/>
        <v>366</v>
      </c>
      <c r="WAB21" s="146">
        <f t="shared" si="261"/>
        <v>366</v>
      </c>
      <c r="WAC21" s="146">
        <f t="shared" si="261"/>
        <v>366</v>
      </c>
      <c r="WAD21" s="146">
        <f t="shared" si="261"/>
        <v>366</v>
      </c>
      <c r="WAE21" s="146">
        <f t="shared" si="261"/>
        <v>366</v>
      </c>
      <c r="WAF21" s="146">
        <f t="shared" si="261"/>
        <v>366</v>
      </c>
      <c r="WAG21" s="146">
        <f t="shared" si="261"/>
        <v>366</v>
      </c>
      <c r="WAH21" s="146">
        <f t="shared" si="261"/>
        <v>366</v>
      </c>
      <c r="WAI21" s="146">
        <f t="shared" si="261"/>
        <v>366</v>
      </c>
      <c r="WAJ21" s="146">
        <f t="shared" si="261"/>
        <v>366</v>
      </c>
      <c r="WAK21" s="146">
        <f t="shared" si="261"/>
        <v>366</v>
      </c>
      <c r="WAL21" s="146">
        <f t="shared" si="261"/>
        <v>366</v>
      </c>
      <c r="WAM21" s="146">
        <f t="shared" si="261"/>
        <v>366</v>
      </c>
      <c r="WAN21" s="146">
        <f t="shared" si="261"/>
        <v>366</v>
      </c>
      <c r="WAO21" s="146">
        <f t="shared" si="261"/>
        <v>366</v>
      </c>
      <c r="WAP21" s="146">
        <f t="shared" si="261"/>
        <v>366</v>
      </c>
      <c r="WAQ21" s="146">
        <f t="shared" si="261"/>
        <v>366</v>
      </c>
      <c r="WAR21" s="146">
        <f t="shared" si="261"/>
        <v>366</v>
      </c>
      <c r="WAS21" s="146">
        <f t="shared" si="261"/>
        <v>366</v>
      </c>
      <c r="WAT21" s="146">
        <f t="shared" si="261"/>
        <v>366</v>
      </c>
      <c r="WAU21" s="146">
        <f t="shared" si="261"/>
        <v>366</v>
      </c>
      <c r="WAV21" s="146">
        <f t="shared" si="261"/>
        <v>366</v>
      </c>
      <c r="WAW21" s="146">
        <f t="shared" si="261"/>
        <v>366</v>
      </c>
      <c r="WAX21" s="146">
        <f t="shared" si="261"/>
        <v>366</v>
      </c>
      <c r="WAY21" s="146">
        <f t="shared" si="261"/>
        <v>366</v>
      </c>
      <c r="WAZ21" s="146">
        <f t="shared" si="261"/>
        <v>366</v>
      </c>
      <c r="WBA21" s="146">
        <f t="shared" si="261"/>
        <v>366</v>
      </c>
      <c r="WBB21" s="146">
        <f t="shared" si="261"/>
        <v>366</v>
      </c>
      <c r="WBC21" s="146">
        <f t="shared" si="261"/>
        <v>366</v>
      </c>
      <c r="WBD21" s="146">
        <f t="shared" si="261"/>
        <v>366</v>
      </c>
      <c r="WBE21" s="146">
        <f t="shared" si="261"/>
        <v>366</v>
      </c>
      <c r="WBF21" s="146">
        <f t="shared" si="261"/>
        <v>366</v>
      </c>
      <c r="WBG21" s="146">
        <f t="shared" si="261"/>
        <v>366</v>
      </c>
      <c r="WBH21" s="146">
        <f t="shared" si="261"/>
        <v>366</v>
      </c>
      <c r="WBI21" s="146">
        <f t="shared" si="261"/>
        <v>366</v>
      </c>
      <c r="WBJ21" s="146">
        <f t="shared" si="261"/>
        <v>366</v>
      </c>
      <c r="WBK21" s="146">
        <f t="shared" si="261"/>
        <v>366</v>
      </c>
      <c r="WBL21" s="146">
        <f t="shared" si="261"/>
        <v>366</v>
      </c>
      <c r="WBM21" s="146">
        <f t="shared" si="261"/>
        <v>366</v>
      </c>
      <c r="WBN21" s="146">
        <f t="shared" si="261"/>
        <v>366</v>
      </c>
      <c r="WBO21" s="146">
        <f t="shared" si="261"/>
        <v>366</v>
      </c>
      <c r="WBP21" s="146">
        <f t="shared" si="261"/>
        <v>366</v>
      </c>
      <c r="WBQ21" s="146">
        <f t="shared" si="261"/>
        <v>366</v>
      </c>
      <c r="WBR21" s="146">
        <f t="shared" si="261"/>
        <v>366</v>
      </c>
      <c r="WBS21" s="146">
        <f t="shared" si="261"/>
        <v>366</v>
      </c>
      <c r="WBT21" s="146">
        <f t="shared" si="261"/>
        <v>366</v>
      </c>
      <c r="WBU21" s="146">
        <f t="shared" si="261"/>
        <v>366</v>
      </c>
      <c r="WBV21" s="146">
        <f t="shared" si="261"/>
        <v>366</v>
      </c>
      <c r="WBW21" s="146">
        <f t="shared" si="261"/>
        <v>366</v>
      </c>
      <c r="WBX21" s="146">
        <f t="shared" si="261"/>
        <v>366</v>
      </c>
      <c r="WBY21" s="146">
        <f t="shared" si="261"/>
        <v>366</v>
      </c>
      <c r="WBZ21" s="146">
        <f t="shared" si="261"/>
        <v>366</v>
      </c>
      <c r="WCA21" s="146">
        <f t="shared" ref="WCA21:WEL21" si="262" xml:space="preserve"> DATE(YEAR(WCA20), MONTH(WCA20) + 12, DAY(1) - 1)</f>
        <v>366</v>
      </c>
      <c r="WCB21" s="146">
        <f t="shared" si="262"/>
        <v>366</v>
      </c>
      <c r="WCC21" s="146">
        <f t="shared" si="262"/>
        <v>366</v>
      </c>
      <c r="WCD21" s="146">
        <f t="shared" si="262"/>
        <v>366</v>
      </c>
      <c r="WCE21" s="146">
        <f t="shared" si="262"/>
        <v>366</v>
      </c>
      <c r="WCF21" s="146">
        <f t="shared" si="262"/>
        <v>366</v>
      </c>
      <c r="WCG21" s="146">
        <f t="shared" si="262"/>
        <v>366</v>
      </c>
      <c r="WCH21" s="146">
        <f t="shared" si="262"/>
        <v>366</v>
      </c>
      <c r="WCI21" s="146">
        <f t="shared" si="262"/>
        <v>366</v>
      </c>
      <c r="WCJ21" s="146">
        <f t="shared" si="262"/>
        <v>366</v>
      </c>
      <c r="WCK21" s="146">
        <f t="shared" si="262"/>
        <v>366</v>
      </c>
      <c r="WCL21" s="146">
        <f t="shared" si="262"/>
        <v>366</v>
      </c>
      <c r="WCM21" s="146">
        <f t="shared" si="262"/>
        <v>366</v>
      </c>
      <c r="WCN21" s="146">
        <f t="shared" si="262"/>
        <v>366</v>
      </c>
      <c r="WCO21" s="146">
        <f t="shared" si="262"/>
        <v>366</v>
      </c>
      <c r="WCP21" s="146">
        <f t="shared" si="262"/>
        <v>366</v>
      </c>
      <c r="WCQ21" s="146">
        <f t="shared" si="262"/>
        <v>366</v>
      </c>
      <c r="WCR21" s="146">
        <f t="shared" si="262"/>
        <v>366</v>
      </c>
      <c r="WCS21" s="146">
        <f t="shared" si="262"/>
        <v>366</v>
      </c>
      <c r="WCT21" s="146">
        <f t="shared" si="262"/>
        <v>366</v>
      </c>
      <c r="WCU21" s="146">
        <f t="shared" si="262"/>
        <v>366</v>
      </c>
      <c r="WCV21" s="146">
        <f t="shared" si="262"/>
        <v>366</v>
      </c>
      <c r="WCW21" s="146">
        <f t="shared" si="262"/>
        <v>366</v>
      </c>
      <c r="WCX21" s="146">
        <f t="shared" si="262"/>
        <v>366</v>
      </c>
      <c r="WCY21" s="146">
        <f t="shared" si="262"/>
        <v>366</v>
      </c>
      <c r="WCZ21" s="146">
        <f t="shared" si="262"/>
        <v>366</v>
      </c>
      <c r="WDA21" s="146">
        <f t="shared" si="262"/>
        <v>366</v>
      </c>
      <c r="WDB21" s="146">
        <f t="shared" si="262"/>
        <v>366</v>
      </c>
      <c r="WDC21" s="146">
        <f t="shared" si="262"/>
        <v>366</v>
      </c>
      <c r="WDD21" s="146">
        <f t="shared" si="262"/>
        <v>366</v>
      </c>
      <c r="WDE21" s="146">
        <f t="shared" si="262"/>
        <v>366</v>
      </c>
      <c r="WDF21" s="146">
        <f t="shared" si="262"/>
        <v>366</v>
      </c>
      <c r="WDG21" s="146">
        <f t="shared" si="262"/>
        <v>366</v>
      </c>
      <c r="WDH21" s="146">
        <f t="shared" si="262"/>
        <v>366</v>
      </c>
      <c r="WDI21" s="146">
        <f t="shared" si="262"/>
        <v>366</v>
      </c>
      <c r="WDJ21" s="146">
        <f t="shared" si="262"/>
        <v>366</v>
      </c>
      <c r="WDK21" s="146">
        <f t="shared" si="262"/>
        <v>366</v>
      </c>
      <c r="WDL21" s="146">
        <f t="shared" si="262"/>
        <v>366</v>
      </c>
      <c r="WDM21" s="146">
        <f t="shared" si="262"/>
        <v>366</v>
      </c>
      <c r="WDN21" s="146">
        <f t="shared" si="262"/>
        <v>366</v>
      </c>
      <c r="WDO21" s="146">
        <f t="shared" si="262"/>
        <v>366</v>
      </c>
      <c r="WDP21" s="146">
        <f t="shared" si="262"/>
        <v>366</v>
      </c>
      <c r="WDQ21" s="146">
        <f t="shared" si="262"/>
        <v>366</v>
      </c>
      <c r="WDR21" s="146">
        <f t="shared" si="262"/>
        <v>366</v>
      </c>
      <c r="WDS21" s="146">
        <f t="shared" si="262"/>
        <v>366</v>
      </c>
      <c r="WDT21" s="146">
        <f t="shared" si="262"/>
        <v>366</v>
      </c>
      <c r="WDU21" s="146">
        <f t="shared" si="262"/>
        <v>366</v>
      </c>
      <c r="WDV21" s="146">
        <f t="shared" si="262"/>
        <v>366</v>
      </c>
      <c r="WDW21" s="146">
        <f t="shared" si="262"/>
        <v>366</v>
      </c>
      <c r="WDX21" s="146">
        <f t="shared" si="262"/>
        <v>366</v>
      </c>
      <c r="WDY21" s="146">
        <f t="shared" si="262"/>
        <v>366</v>
      </c>
      <c r="WDZ21" s="146">
        <f t="shared" si="262"/>
        <v>366</v>
      </c>
      <c r="WEA21" s="146">
        <f t="shared" si="262"/>
        <v>366</v>
      </c>
      <c r="WEB21" s="146">
        <f t="shared" si="262"/>
        <v>366</v>
      </c>
      <c r="WEC21" s="146">
        <f t="shared" si="262"/>
        <v>366</v>
      </c>
      <c r="WED21" s="146">
        <f t="shared" si="262"/>
        <v>366</v>
      </c>
      <c r="WEE21" s="146">
        <f t="shared" si="262"/>
        <v>366</v>
      </c>
      <c r="WEF21" s="146">
        <f t="shared" si="262"/>
        <v>366</v>
      </c>
      <c r="WEG21" s="146">
        <f t="shared" si="262"/>
        <v>366</v>
      </c>
      <c r="WEH21" s="146">
        <f t="shared" si="262"/>
        <v>366</v>
      </c>
      <c r="WEI21" s="146">
        <f t="shared" si="262"/>
        <v>366</v>
      </c>
      <c r="WEJ21" s="146">
        <f t="shared" si="262"/>
        <v>366</v>
      </c>
      <c r="WEK21" s="146">
        <f t="shared" si="262"/>
        <v>366</v>
      </c>
      <c r="WEL21" s="146">
        <f t="shared" si="262"/>
        <v>366</v>
      </c>
      <c r="WEM21" s="146">
        <f t="shared" ref="WEM21:WGX21" si="263" xml:space="preserve"> DATE(YEAR(WEM20), MONTH(WEM20) + 12, DAY(1) - 1)</f>
        <v>366</v>
      </c>
      <c r="WEN21" s="146">
        <f t="shared" si="263"/>
        <v>366</v>
      </c>
      <c r="WEO21" s="146">
        <f t="shared" si="263"/>
        <v>366</v>
      </c>
      <c r="WEP21" s="146">
        <f t="shared" si="263"/>
        <v>366</v>
      </c>
      <c r="WEQ21" s="146">
        <f t="shared" si="263"/>
        <v>366</v>
      </c>
      <c r="WER21" s="146">
        <f t="shared" si="263"/>
        <v>366</v>
      </c>
      <c r="WES21" s="146">
        <f t="shared" si="263"/>
        <v>366</v>
      </c>
      <c r="WET21" s="146">
        <f t="shared" si="263"/>
        <v>366</v>
      </c>
      <c r="WEU21" s="146">
        <f t="shared" si="263"/>
        <v>366</v>
      </c>
      <c r="WEV21" s="146">
        <f t="shared" si="263"/>
        <v>366</v>
      </c>
      <c r="WEW21" s="146">
        <f t="shared" si="263"/>
        <v>366</v>
      </c>
      <c r="WEX21" s="146">
        <f t="shared" si="263"/>
        <v>366</v>
      </c>
      <c r="WEY21" s="146">
        <f t="shared" si="263"/>
        <v>366</v>
      </c>
      <c r="WEZ21" s="146">
        <f t="shared" si="263"/>
        <v>366</v>
      </c>
      <c r="WFA21" s="146">
        <f t="shared" si="263"/>
        <v>366</v>
      </c>
      <c r="WFB21" s="146">
        <f t="shared" si="263"/>
        <v>366</v>
      </c>
      <c r="WFC21" s="146">
        <f t="shared" si="263"/>
        <v>366</v>
      </c>
      <c r="WFD21" s="146">
        <f t="shared" si="263"/>
        <v>366</v>
      </c>
      <c r="WFE21" s="146">
        <f t="shared" si="263"/>
        <v>366</v>
      </c>
      <c r="WFF21" s="146">
        <f t="shared" si="263"/>
        <v>366</v>
      </c>
      <c r="WFG21" s="146">
        <f t="shared" si="263"/>
        <v>366</v>
      </c>
      <c r="WFH21" s="146">
        <f t="shared" si="263"/>
        <v>366</v>
      </c>
      <c r="WFI21" s="146">
        <f t="shared" si="263"/>
        <v>366</v>
      </c>
      <c r="WFJ21" s="146">
        <f t="shared" si="263"/>
        <v>366</v>
      </c>
      <c r="WFK21" s="146">
        <f t="shared" si="263"/>
        <v>366</v>
      </c>
      <c r="WFL21" s="146">
        <f t="shared" si="263"/>
        <v>366</v>
      </c>
      <c r="WFM21" s="146">
        <f t="shared" si="263"/>
        <v>366</v>
      </c>
      <c r="WFN21" s="146">
        <f t="shared" si="263"/>
        <v>366</v>
      </c>
      <c r="WFO21" s="146">
        <f t="shared" si="263"/>
        <v>366</v>
      </c>
      <c r="WFP21" s="146">
        <f t="shared" si="263"/>
        <v>366</v>
      </c>
      <c r="WFQ21" s="146">
        <f t="shared" si="263"/>
        <v>366</v>
      </c>
      <c r="WFR21" s="146">
        <f t="shared" si="263"/>
        <v>366</v>
      </c>
      <c r="WFS21" s="146">
        <f t="shared" si="263"/>
        <v>366</v>
      </c>
      <c r="WFT21" s="146">
        <f t="shared" si="263"/>
        <v>366</v>
      </c>
      <c r="WFU21" s="146">
        <f t="shared" si="263"/>
        <v>366</v>
      </c>
      <c r="WFV21" s="146">
        <f t="shared" si="263"/>
        <v>366</v>
      </c>
      <c r="WFW21" s="146">
        <f t="shared" si="263"/>
        <v>366</v>
      </c>
      <c r="WFX21" s="146">
        <f t="shared" si="263"/>
        <v>366</v>
      </c>
      <c r="WFY21" s="146">
        <f t="shared" si="263"/>
        <v>366</v>
      </c>
      <c r="WFZ21" s="146">
        <f t="shared" si="263"/>
        <v>366</v>
      </c>
      <c r="WGA21" s="146">
        <f t="shared" si="263"/>
        <v>366</v>
      </c>
      <c r="WGB21" s="146">
        <f t="shared" si="263"/>
        <v>366</v>
      </c>
      <c r="WGC21" s="146">
        <f t="shared" si="263"/>
        <v>366</v>
      </c>
      <c r="WGD21" s="146">
        <f t="shared" si="263"/>
        <v>366</v>
      </c>
      <c r="WGE21" s="146">
        <f t="shared" si="263"/>
        <v>366</v>
      </c>
      <c r="WGF21" s="146">
        <f t="shared" si="263"/>
        <v>366</v>
      </c>
      <c r="WGG21" s="146">
        <f t="shared" si="263"/>
        <v>366</v>
      </c>
      <c r="WGH21" s="146">
        <f t="shared" si="263"/>
        <v>366</v>
      </c>
      <c r="WGI21" s="146">
        <f t="shared" si="263"/>
        <v>366</v>
      </c>
      <c r="WGJ21" s="146">
        <f t="shared" si="263"/>
        <v>366</v>
      </c>
      <c r="WGK21" s="146">
        <f t="shared" si="263"/>
        <v>366</v>
      </c>
      <c r="WGL21" s="146">
        <f t="shared" si="263"/>
        <v>366</v>
      </c>
      <c r="WGM21" s="146">
        <f t="shared" si="263"/>
        <v>366</v>
      </c>
      <c r="WGN21" s="146">
        <f t="shared" si="263"/>
        <v>366</v>
      </c>
      <c r="WGO21" s="146">
        <f t="shared" si="263"/>
        <v>366</v>
      </c>
      <c r="WGP21" s="146">
        <f t="shared" si="263"/>
        <v>366</v>
      </c>
      <c r="WGQ21" s="146">
        <f t="shared" si="263"/>
        <v>366</v>
      </c>
      <c r="WGR21" s="146">
        <f t="shared" si="263"/>
        <v>366</v>
      </c>
      <c r="WGS21" s="146">
        <f t="shared" si="263"/>
        <v>366</v>
      </c>
      <c r="WGT21" s="146">
        <f t="shared" si="263"/>
        <v>366</v>
      </c>
      <c r="WGU21" s="146">
        <f t="shared" si="263"/>
        <v>366</v>
      </c>
      <c r="WGV21" s="146">
        <f t="shared" si="263"/>
        <v>366</v>
      </c>
      <c r="WGW21" s="146">
        <f t="shared" si="263"/>
        <v>366</v>
      </c>
      <c r="WGX21" s="146">
        <f t="shared" si="263"/>
        <v>366</v>
      </c>
      <c r="WGY21" s="146">
        <f t="shared" ref="WGY21:WJJ21" si="264" xml:space="preserve"> DATE(YEAR(WGY20), MONTH(WGY20) + 12, DAY(1) - 1)</f>
        <v>366</v>
      </c>
      <c r="WGZ21" s="146">
        <f t="shared" si="264"/>
        <v>366</v>
      </c>
      <c r="WHA21" s="146">
        <f t="shared" si="264"/>
        <v>366</v>
      </c>
      <c r="WHB21" s="146">
        <f t="shared" si="264"/>
        <v>366</v>
      </c>
      <c r="WHC21" s="146">
        <f t="shared" si="264"/>
        <v>366</v>
      </c>
      <c r="WHD21" s="146">
        <f t="shared" si="264"/>
        <v>366</v>
      </c>
      <c r="WHE21" s="146">
        <f t="shared" si="264"/>
        <v>366</v>
      </c>
      <c r="WHF21" s="146">
        <f t="shared" si="264"/>
        <v>366</v>
      </c>
      <c r="WHG21" s="146">
        <f t="shared" si="264"/>
        <v>366</v>
      </c>
      <c r="WHH21" s="146">
        <f t="shared" si="264"/>
        <v>366</v>
      </c>
      <c r="WHI21" s="146">
        <f t="shared" si="264"/>
        <v>366</v>
      </c>
      <c r="WHJ21" s="146">
        <f t="shared" si="264"/>
        <v>366</v>
      </c>
      <c r="WHK21" s="146">
        <f t="shared" si="264"/>
        <v>366</v>
      </c>
      <c r="WHL21" s="146">
        <f t="shared" si="264"/>
        <v>366</v>
      </c>
      <c r="WHM21" s="146">
        <f t="shared" si="264"/>
        <v>366</v>
      </c>
      <c r="WHN21" s="146">
        <f t="shared" si="264"/>
        <v>366</v>
      </c>
      <c r="WHO21" s="146">
        <f t="shared" si="264"/>
        <v>366</v>
      </c>
      <c r="WHP21" s="146">
        <f t="shared" si="264"/>
        <v>366</v>
      </c>
      <c r="WHQ21" s="146">
        <f t="shared" si="264"/>
        <v>366</v>
      </c>
      <c r="WHR21" s="146">
        <f t="shared" si="264"/>
        <v>366</v>
      </c>
      <c r="WHS21" s="146">
        <f t="shared" si="264"/>
        <v>366</v>
      </c>
      <c r="WHT21" s="146">
        <f t="shared" si="264"/>
        <v>366</v>
      </c>
      <c r="WHU21" s="146">
        <f t="shared" si="264"/>
        <v>366</v>
      </c>
      <c r="WHV21" s="146">
        <f t="shared" si="264"/>
        <v>366</v>
      </c>
      <c r="WHW21" s="146">
        <f t="shared" si="264"/>
        <v>366</v>
      </c>
      <c r="WHX21" s="146">
        <f t="shared" si="264"/>
        <v>366</v>
      </c>
      <c r="WHY21" s="146">
        <f t="shared" si="264"/>
        <v>366</v>
      </c>
      <c r="WHZ21" s="146">
        <f t="shared" si="264"/>
        <v>366</v>
      </c>
      <c r="WIA21" s="146">
        <f t="shared" si="264"/>
        <v>366</v>
      </c>
      <c r="WIB21" s="146">
        <f t="shared" si="264"/>
        <v>366</v>
      </c>
      <c r="WIC21" s="146">
        <f t="shared" si="264"/>
        <v>366</v>
      </c>
      <c r="WID21" s="146">
        <f t="shared" si="264"/>
        <v>366</v>
      </c>
      <c r="WIE21" s="146">
        <f t="shared" si="264"/>
        <v>366</v>
      </c>
      <c r="WIF21" s="146">
        <f t="shared" si="264"/>
        <v>366</v>
      </c>
      <c r="WIG21" s="146">
        <f t="shared" si="264"/>
        <v>366</v>
      </c>
      <c r="WIH21" s="146">
        <f t="shared" si="264"/>
        <v>366</v>
      </c>
      <c r="WII21" s="146">
        <f t="shared" si="264"/>
        <v>366</v>
      </c>
      <c r="WIJ21" s="146">
        <f t="shared" si="264"/>
        <v>366</v>
      </c>
      <c r="WIK21" s="146">
        <f t="shared" si="264"/>
        <v>366</v>
      </c>
      <c r="WIL21" s="146">
        <f t="shared" si="264"/>
        <v>366</v>
      </c>
      <c r="WIM21" s="146">
        <f t="shared" si="264"/>
        <v>366</v>
      </c>
      <c r="WIN21" s="146">
        <f t="shared" si="264"/>
        <v>366</v>
      </c>
      <c r="WIO21" s="146">
        <f t="shared" si="264"/>
        <v>366</v>
      </c>
      <c r="WIP21" s="146">
        <f t="shared" si="264"/>
        <v>366</v>
      </c>
      <c r="WIQ21" s="146">
        <f t="shared" si="264"/>
        <v>366</v>
      </c>
      <c r="WIR21" s="146">
        <f t="shared" si="264"/>
        <v>366</v>
      </c>
      <c r="WIS21" s="146">
        <f t="shared" si="264"/>
        <v>366</v>
      </c>
      <c r="WIT21" s="146">
        <f t="shared" si="264"/>
        <v>366</v>
      </c>
      <c r="WIU21" s="146">
        <f t="shared" si="264"/>
        <v>366</v>
      </c>
      <c r="WIV21" s="146">
        <f t="shared" si="264"/>
        <v>366</v>
      </c>
      <c r="WIW21" s="146">
        <f t="shared" si="264"/>
        <v>366</v>
      </c>
      <c r="WIX21" s="146">
        <f t="shared" si="264"/>
        <v>366</v>
      </c>
      <c r="WIY21" s="146">
        <f t="shared" si="264"/>
        <v>366</v>
      </c>
      <c r="WIZ21" s="146">
        <f t="shared" si="264"/>
        <v>366</v>
      </c>
      <c r="WJA21" s="146">
        <f t="shared" si="264"/>
        <v>366</v>
      </c>
      <c r="WJB21" s="146">
        <f t="shared" si="264"/>
        <v>366</v>
      </c>
      <c r="WJC21" s="146">
        <f t="shared" si="264"/>
        <v>366</v>
      </c>
      <c r="WJD21" s="146">
        <f t="shared" si="264"/>
        <v>366</v>
      </c>
      <c r="WJE21" s="146">
        <f t="shared" si="264"/>
        <v>366</v>
      </c>
      <c r="WJF21" s="146">
        <f t="shared" si="264"/>
        <v>366</v>
      </c>
      <c r="WJG21" s="146">
        <f t="shared" si="264"/>
        <v>366</v>
      </c>
      <c r="WJH21" s="146">
        <f t="shared" si="264"/>
        <v>366</v>
      </c>
      <c r="WJI21" s="146">
        <f t="shared" si="264"/>
        <v>366</v>
      </c>
      <c r="WJJ21" s="146">
        <f t="shared" si="264"/>
        <v>366</v>
      </c>
      <c r="WJK21" s="146">
        <f t="shared" ref="WJK21:WLV21" si="265" xml:space="preserve"> DATE(YEAR(WJK20), MONTH(WJK20) + 12, DAY(1) - 1)</f>
        <v>366</v>
      </c>
      <c r="WJL21" s="146">
        <f t="shared" si="265"/>
        <v>366</v>
      </c>
      <c r="WJM21" s="146">
        <f t="shared" si="265"/>
        <v>366</v>
      </c>
      <c r="WJN21" s="146">
        <f t="shared" si="265"/>
        <v>366</v>
      </c>
      <c r="WJO21" s="146">
        <f t="shared" si="265"/>
        <v>366</v>
      </c>
      <c r="WJP21" s="146">
        <f t="shared" si="265"/>
        <v>366</v>
      </c>
      <c r="WJQ21" s="146">
        <f t="shared" si="265"/>
        <v>366</v>
      </c>
      <c r="WJR21" s="146">
        <f t="shared" si="265"/>
        <v>366</v>
      </c>
      <c r="WJS21" s="146">
        <f t="shared" si="265"/>
        <v>366</v>
      </c>
      <c r="WJT21" s="146">
        <f t="shared" si="265"/>
        <v>366</v>
      </c>
      <c r="WJU21" s="146">
        <f t="shared" si="265"/>
        <v>366</v>
      </c>
      <c r="WJV21" s="146">
        <f t="shared" si="265"/>
        <v>366</v>
      </c>
      <c r="WJW21" s="146">
        <f t="shared" si="265"/>
        <v>366</v>
      </c>
      <c r="WJX21" s="146">
        <f t="shared" si="265"/>
        <v>366</v>
      </c>
      <c r="WJY21" s="146">
        <f t="shared" si="265"/>
        <v>366</v>
      </c>
      <c r="WJZ21" s="146">
        <f t="shared" si="265"/>
        <v>366</v>
      </c>
      <c r="WKA21" s="146">
        <f t="shared" si="265"/>
        <v>366</v>
      </c>
      <c r="WKB21" s="146">
        <f t="shared" si="265"/>
        <v>366</v>
      </c>
      <c r="WKC21" s="146">
        <f t="shared" si="265"/>
        <v>366</v>
      </c>
      <c r="WKD21" s="146">
        <f t="shared" si="265"/>
        <v>366</v>
      </c>
      <c r="WKE21" s="146">
        <f t="shared" si="265"/>
        <v>366</v>
      </c>
      <c r="WKF21" s="146">
        <f t="shared" si="265"/>
        <v>366</v>
      </c>
      <c r="WKG21" s="146">
        <f t="shared" si="265"/>
        <v>366</v>
      </c>
      <c r="WKH21" s="146">
        <f t="shared" si="265"/>
        <v>366</v>
      </c>
      <c r="WKI21" s="146">
        <f t="shared" si="265"/>
        <v>366</v>
      </c>
      <c r="WKJ21" s="146">
        <f t="shared" si="265"/>
        <v>366</v>
      </c>
      <c r="WKK21" s="146">
        <f t="shared" si="265"/>
        <v>366</v>
      </c>
      <c r="WKL21" s="146">
        <f t="shared" si="265"/>
        <v>366</v>
      </c>
      <c r="WKM21" s="146">
        <f t="shared" si="265"/>
        <v>366</v>
      </c>
      <c r="WKN21" s="146">
        <f t="shared" si="265"/>
        <v>366</v>
      </c>
      <c r="WKO21" s="146">
        <f t="shared" si="265"/>
        <v>366</v>
      </c>
      <c r="WKP21" s="146">
        <f t="shared" si="265"/>
        <v>366</v>
      </c>
      <c r="WKQ21" s="146">
        <f t="shared" si="265"/>
        <v>366</v>
      </c>
      <c r="WKR21" s="146">
        <f t="shared" si="265"/>
        <v>366</v>
      </c>
      <c r="WKS21" s="146">
        <f t="shared" si="265"/>
        <v>366</v>
      </c>
      <c r="WKT21" s="146">
        <f t="shared" si="265"/>
        <v>366</v>
      </c>
      <c r="WKU21" s="146">
        <f t="shared" si="265"/>
        <v>366</v>
      </c>
      <c r="WKV21" s="146">
        <f t="shared" si="265"/>
        <v>366</v>
      </c>
      <c r="WKW21" s="146">
        <f t="shared" si="265"/>
        <v>366</v>
      </c>
      <c r="WKX21" s="146">
        <f t="shared" si="265"/>
        <v>366</v>
      </c>
      <c r="WKY21" s="146">
        <f t="shared" si="265"/>
        <v>366</v>
      </c>
      <c r="WKZ21" s="146">
        <f t="shared" si="265"/>
        <v>366</v>
      </c>
      <c r="WLA21" s="146">
        <f t="shared" si="265"/>
        <v>366</v>
      </c>
      <c r="WLB21" s="146">
        <f t="shared" si="265"/>
        <v>366</v>
      </c>
      <c r="WLC21" s="146">
        <f t="shared" si="265"/>
        <v>366</v>
      </c>
      <c r="WLD21" s="146">
        <f t="shared" si="265"/>
        <v>366</v>
      </c>
      <c r="WLE21" s="146">
        <f t="shared" si="265"/>
        <v>366</v>
      </c>
      <c r="WLF21" s="146">
        <f t="shared" si="265"/>
        <v>366</v>
      </c>
      <c r="WLG21" s="146">
        <f t="shared" si="265"/>
        <v>366</v>
      </c>
      <c r="WLH21" s="146">
        <f t="shared" si="265"/>
        <v>366</v>
      </c>
      <c r="WLI21" s="146">
        <f t="shared" si="265"/>
        <v>366</v>
      </c>
      <c r="WLJ21" s="146">
        <f t="shared" si="265"/>
        <v>366</v>
      </c>
      <c r="WLK21" s="146">
        <f t="shared" si="265"/>
        <v>366</v>
      </c>
      <c r="WLL21" s="146">
        <f t="shared" si="265"/>
        <v>366</v>
      </c>
      <c r="WLM21" s="146">
        <f t="shared" si="265"/>
        <v>366</v>
      </c>
      <c r="WLN21" s="146">
        <f t="shared" si="265"/>
        <v>366</v>
      </c>
      <c r="WLO21" s="146">
        <f t="shared" si="265"/>
        <v>366</v>
      </c>
      <c r="WLP21" s="146">
        <f t="shared" si="265"/>
        <v>366</v>
      </c>
      <c r="WLQ21" s="146">
        <f t="shared" si="265"/>
        <v>366</v>
      </c>
      <c r="WLR21" s="146">
        <f t="shared" si="265"/>
        <v>366</v>
      </c>
      <c r="WLS21" s="146">
        <f t="shared" si="265"/>
        <v>366</v>
      </c>
      <c r="WLT21" s="146">
        <f t="shared" si="265"/>
        <v>366</v>
      </c>
      <c r="WLU21" s="146">
        <f t="shared" si="265"/>
        <v>366</v>
      </c>
      <c r="WLV21" s="146">
        <f t="shared" si="265"/>
        <v>366</v>
      </c>
      <c r="WLW21" s="146">
        <f t="shared" ref="WLW21:WOH21" si="266" xml:space="preserve"> DATE(YEAR(WLW20), MONTH(WLW20) + 12, DAY(1) - 1)</f>
        <v>366</v>
      </c>
      <c r="WLX21" s="146">
        <f t="shared" si="266"/>
        <v>366</v>
      </c>
      <c r="WLY21" s="146">
        <f t="shared" si="266"/>
        <v>366</v>
      </c>
      <c r="WLZ21" s="146">
        <f t="shared" si="266"/>
        <v>366</v>
      </c>
      <c r="WMA21" s="146">
        <f t="shared" si="266"/>
        <v>366</v>
      </c>
      <c r="WMB21" s="146">
        <f t="shared" si="266"/>
        <v>366</v>
      </c>
      <c r="WMC21" s="146">
        <f t="shared" si="266"/>
        <v>366</v>
      </c>
      <c r="WMD21" s="146">
        <f t="shared" si="266"/>
        <v>366</v>
      </c>
      <c r="WME21" s="146">
        <f t="shared" si="266"/>
        <v>366</v>
      </c>
      <c r="WMF21" s="146">
        <f t="shared" si="266"/>
        <v>366</v>
      </c>
      <c r="WMG21" s="146">
        <f t="shared" si="266"/>
        <v>366</v>
      </c>
      <c r="WMH21" s="146">
        <f t="shared" si="266"/>
        <v>366</v>
      </c>
      <c r="WMI21" s="146">
        <f t="shared" si="266"/>
        <v>366</v>
      </c>
      <c r="WMJ21" s="146">
        <f t="shared" si="266"/>
        <v>366</v>
      </c>
      <c r="WMK21" s="146">
        <f t="shared" si="266"/>
        <v>366</v>
      </c>
      <c r="WML21" s="146">
        <f t="shared" si="266"/>
        <v>366</v>
      </c>
      <c r="WMM21" s="146">
        <f t="shared" si="266"/>
        <v>366</v>
      </c>
      <c r="WMN21" s="146">
        <f t="shared" si="266"/>
        <v>366</v>
      </c>
      <c r="WMO21" s="146">
        <f t="shared" si="266"/>
        <v>366</v>
      </c>
      <c r="WMP21" s="146">
        <f t="shared" si="266"/>
        <v>366</v>
      </c>
      <c r="WMQ21" s="146">
        <f t="shared" si="266"/>
        <v>366</v>
      </c>
      <c r="WMR21" s="146">
        <f t="shared" si="266"/>
        <v>366</v>
      </c>
      <c r="WMS21" s="146">
        <f t="shared" si="266"/>
        <v>366</v>
      </c>
      <c r="WMT21" s="146">
        <f t="shared" si="266"/>
        <v>366</v>
      </c>
      <c r="WMU21" s="146">
        <f t="shared" si="266"/>
        <v>366</v>
      </c>
      <c r="WMV21" s="146">
        <f t="shared" si="266"/>
        <v>366</v>
      </c>
      <c r="WMW21" s="146">
        <f t="shared" si="266"/>
        <v>366</v>
      </c>
      <c r="WMX21" s="146">
        <f t="shared" si="266"/>
        <v>366</v>
      </c>
      <c r="WMY21" s="146">
        <f t="shared" si="266"/>
        <v>366</v>
      </c>
      <c r="WMZ21" s="146">
        <f t="shared" si="266"/>
        <v>366</v>
      </c>
      <c r="WNA21" s="146">
        <f t="shared" si="266"/>
        <v>366</v>
      </c>
      <c r="WNB21" s="146">
        <f t="shared" si="266"/>
        <v>366</v>
      </c>
      <c r="WNC21" s="146">
        <f t="shared" si="266"/>
        <v>366</v>
      </c>
      <c r="WND21" s="146">
        <f t="shared" si="266"/>
        <v>366</v>
      </c>
      <c r="WNE21" s="146">
        <f t="shared" si="266"/>
        <v>366</v>
      </c>
      <c r="WNF21" s="146">
        <f t="shared" si="266"/>
        <v>366</v>
      </c>
      <c r="WNG21" s="146">
        <f t="shared" si="266"/>
        <v>366</v>
      </c>
      <c r="WNH21" s="146">
        <f t="shared" si="266"/>
        <v>366</v>
      </c>
      <c r="WNI21" s="146">
        <f t="shared" si="266"/>
        <v>366</v>
      </c>
      <c r="WNJ21" s="146">
        <f t="shared" si="266"/>
        <v>366</v>
      </c>
      <c r="WNK21" s="146">
        <f t="shared" si="266"/>
        <v>366</v>
      </c>
      <c r="WNL21" s="146">
        <f t="shared" si="266"/>
        <v>366</v>
      </c>
      <c r="WNM21" s="146">
        <f t="shared" si="266"/>
        <v>366</v>
      </c>
      <c r="WNN21" s="146">
        <f t="shared" si="266"/>
        <v>366</v>
      </c>
      <c r="WNO21" s="146">
        <f t="shared" si="266"/>
        <v>366</v>
      </c>
      <c r="WNP21" s="146">
        <f t="shared" si="266"/>
        <v>366</v>
      </c>
      <c r="WNQ21" s="146">
        <f t="shared" si="266"/>
        <v>366</v>
      </c>
      <c r="WNR21" s="146">
        <f t="shared" si="266"/>
        <v>366</v>
      </c>
      <c r="WNS21" s="146">
        <f t="shared" si="266"/>
        <v>366</v>
      </c>
      <c r="WNT21" s="146">
        <f t="shared" si="266"/>
        <v>366</v>
      </c>
      <c r="WNU21" s="146">
        <f t="shared" si="266"/>
        <v>366</v>
      </c>
      <c r="WNV21" s="146">
        <f t="shared" si="266"/>
        <v>366</v>
      </c>
      <c r="WNW21" s="146">
        <f t="shared" si="266"/>
        <v>366</v>
      </c>
      <c r="WNX21" s="146">
        <f t="shared" si="266"/>
        <v>366</v>
      </c>
      <c r="WNY21" s="146">
        <f t="shared" si="266"/>
        <v>366</v>
      </c>
      <c r="WNZ21" s="146">
        <f t="shared" si="266"/>
        <v>366</v>
      </c>
      <c r="WOA21" s="146">
        <f t="shared" si="266"/>
        <v>366</v>
      </c>
      <c r="WOB21" s="146">
        <f t="shared" si="266"/>
        <v>366</v>
      </c>
      <c r="WOC21" s="146">
        <f t="shared" si="266"/>
        <v>366</v>
      </c>
      <c r="WOD21" s="146">
        <f t="shared" si="266"/>
        <v>366</v>
      </c>
      <c r="WOE21" s="146">
        <f t="shared" si="266"/>
        <v>366</v>
      </c>
      <c r="WOF21" s="146">
        <f t="shared" si="266"/>
        <v>366</v>
      </c>
      <c r="WOG21" s="146">
        <f t="shared" si="266"/>
        <v>366</v>
      </c>
      <c r="WOH21" s="146">
        <f t="shared" si="266"/>
        <v>366</v>
      </c>
      <c r="WOI21" s="146">
        <f t="shared" ref="WOI21:WQT21" si="267" xml:space="preserve"> DATE(YEAR(WOI20), MONTH(WOI20) + 12, DAY(1) - 1)</f>
        <v>366</v>
      </c>
      <c r="WOJ21" s="146">
        <f t="shared" si="267"/>
        <v>366</v>
      </c>
      <c r="WOK21" s="146">
        <f t="shared" si="267"/>
        <v>366</v>
      </c>
      <c r="WOL21" s="146">
        <f t="shared" si="267"/>
        <v>366</v>
      </c>
      <c r="WOM21" s="146">
        <f t="shared" si="267"/>
        <v>366</v>
      </c>
      <c r="WON21" s="146">
        <f t="shared" si="267"/>
        <v>366</v>
      </c>
      <c r="WOO21" s="146">
        <f t="shared" si="267"/>
        <v>366</v>
      </c>
      <c r="WOP21" s="146">
        <f t="shared" si="267"/>
        <v>366</v>
      </c>
      <c r="WOQ21" s="146">
        <f t="shared" si="267"/>
        <v>366</v>
      </c>
      <c r="WOR21" s="146">
        <f t="shared" si="267"/>
        <v>366</v>
      </c>
      <c r="WOS21" s="146">
        <f t="shared" si="267"/>
        <v>366</v>
      </c>
      <c r="WOT21" s="146">
        <f t="shared" si="267"/>
        <v>366</v>
      </c>
      <c r="WOU21" s="146">
        <f t="shared" si="267"/>
        <v>366</v>
      </c>
      <c r="WOV21" s="146">
        <f t="shared" si="267"/>
        <v>366</v>
      </c>
      <c r="WOW21" s="146">
        <f t="shared" si="267"/>
        <v>366</v>
      </c>
      <c r="WOX21" s="146">
        <f t="shared" si="267"/>
        <v>366</v>
      </c>
      <c r="WOY21" s="146">
        <f t="shared" si="267"/>
        <v>366</v>
      </c>
      <c r="WOZ21" s="146">
        <f t="shared" si="267"/>
        <v>366</v>
      </c>
      <c r="WPA21" s="146">
        <f t="shared" si="267"/>
        <v>366</v>
      </c>
      <c r="WPB21" s="146">
        <f t="shared" si="267"/>
        <v>366</v>
      </c>
      <c r="WPC21" s="146">
        <f t="shared" si="267"/>
        <v>366</v>
      </c>
      <c r="WPD21" s="146">
        <f t="shared" si="267"/>
        <v>366</v>
      </c>
      <c r="WPE21" s="146">
        <f t="shared" si="267"/>
        <v>366</v>
      </c>
      <c r="WPF21" s="146">
        <f t="shared" si="267"/>
        <v>366</v>
      </c>
      <c r="WPG21" s="146">
        <f t="shared" si="267"/>
        <v>366</v>
      </c>
      <c r="WPH21" s="146">
        <f t="shared" si="267"/>
        <v>366</v>
      </c>
      <c r="WPI21" s="146">
        <f t="shared" si="267"/>
        <v>366</v>
      </c>
      <c r="WPJ21" s="146">
        <f t="shared" si="267"/>
        <v>366</v>
      </c>
      <c r="WPK21" s="146">
        <f t="shared" si="267"/>
        <v>366</v>
      </c>
      <c r="WPL21" s="146">
        <f t="shared" si="267"/>
        <v>366</v>
      </c>
      <c r="WPM21" s="146">
        <f t="shared" si="267"/>
        <v>366</v>
      </c>
      <c r="WPN21" s="146">
        <f t="shared" si="267"/>
        <v>366</v>
      </c>
      <c r="WPO21" s="146">
        <f t="shared" si="267"/>
        <v>366</v>
      </c>
      <c r="WPP21" s="146">
        <f t="shared" si="267"/>
        <v>366</v>
      </c>
      <c r="WPQ21" s="146">
        <f t="shared" si="267"/>
        <v>366</v>
      </c>
      <c r="WPR21" s="146">
        <f t="shared" si="267"/>
        <v>366</v>
      </c>
      <c r="WPS21" s="146">
        <f t="shared" si="267"/>
        <v>366</v>
      </c>
      <c r="WPT21" s="146">
        <f t="shared" si="267"/>
        <v>366</v>
      </c>
      <c r="WPU21" s="146">
        <f t="shared" si="267"/>
        <v>366</v>
      </c>
      <c r="WPV21" s="146">
        <f t="shared" si="267"/>
        <v>366</v>
      </c>
      <c r="WPW21" s="146">
        <f t="shared" si="267"/>
        <v>366</v>
      </c>
      <c r="WPX21" s="146">
        <f t="shared" si="267"/>
        <v>366</v>
      </c>
      <c r="WPY21" s="146">
        <f t="shared" si="267"/>
        <v>366</v>
      </c>
      <c r="WPZ21" s="146">
        <f t="shared" si="267"/>
        <v>366</v>
      </c>
      <c r="WQA21" s="146">
        <f t="shared" si="267"/>
        <v>366</v>
      </c>
      <c r="WQB21" s="146">
        <f t="shared" si="267"/>
        <v>366</v>
      </c>
      <c r="WQC21" s="146">
        <f t="shared" si="267"/>
        <v>366</v>
      </c>
      <c r="WQD21" s="146">
        <f t="shared" si="267"/>
        <v>366</v>
      </c>
      <c r="WQE21" s="146">
        <f t="shared" si="267"/>
        <v>366</v>
      </c>
      <c r="WQF21" s="146">
        <f t="shared" si="267"/>
        <v>366</v>
      </c>
      <c r="WQG21" s="146">
        <f t="shared" si="267"/>
        <v>366</v>
      </c>
      <c r="WQH21" s="146">
        <f t="shared" si="267"/>
        <v>366</v>
      </c>
      <c r="WQI21" s="146">
        <f t="shared" si="267"/>
        <v>366</v>
      </c>
      <c r="WQJ21" s="146">
        <f t="shared" si="267"/>
        <v>366</v>
      </c>
      <c r="WQK21" s="146">
        <f t="shared" si="267"/>
        <v>366</v>
      </c>
      <c r="WQL21" s="146">
        <f t="shared" si="267"/>
        <v>366</v>
      </c>
      <c r="WQM21" s="146">
        <f t="shared" si="267"/>
        <v>366</v>
      </c>
      <c r="WQN21" s="146">
        <f t="shared" si="267"/>
        <v>366</v>
      </c>
      <c r="WQO21" s="146">
        <f t="shared" si="267"/>
        <v>366</v>
      </c>
      <c r="WQP21" s="146">
        <f t="shared" si="267"/>
        <v>366</v>
      </c>
      <c r="WQQ21" s="146">
        <f t="shared" si="267"/>
        <v>366</v>
      </c>
      <c r="WQR21" s="146">
        <f t="shared" si="267"/>
        <v>366</v>
      </c>
      <c r="WQS21" s="146">
        <f t="shared" si="267"/>
        <v>366</v>
      </c>
      <c r="WQT21" s="146">
        <f t="shared" si="267"/>
        <v>366</v>
      </c>
      <c r="WQU21" s="146">
        <f t="shared" ref="WQU21:WTF21" si="268" xml:space="preserve"> DATE(YEAR(WQU20), MONTH(WQU20) + 12, DAY(1) - 1)</f>
        <v>366</v>
      </c>
      <c r="WQV21" s="146">
        <f t="shared" si="268"/>
        <v>366</v>
      </c>
      <c r="WQW21" s="146">
        <f t="shared" si="268"/>
        <v>366</v>
      </c>
      <c r="WQX21" s="146">
        <f t="shared" si="268"/>
        <v>366</v>
      </c>
      <c r="WQY21" s="146">
        <f t="shared" si="268"/>
        <v>366</v>
      </c>
      <c r="WQZ21" s="146">
        <f t="shared" si="268"/>
        <v>366</v>
      </c>
      <c r="WRA21" s="146">
        <f t="shared" si="268"/>
        <v>366</v>
      </c>
      <c r="WRB21" s="146">
        <f t="shared" si="268"/>
        <v>366</v>
      </c>
      <c r="WRC21" s="146">
        <f t="shared" si="268"/>
        <v>366</v>
      </c>
      <c r="WRD21" s="146">
        <f t="shared" si="268"/>
        <v>366</v>
      </c>
      <c r="WRE21" s="146">
        <f t="shared" si="268"/>
        <v>366</v>
      </c>
      <c r="WRF21" s="146">
        <f t="shared" si="268"/>
        <v>366</v>
      </c>
      <c r="WRG21" s="146">
        <f t="shared" si="268"/>
        <v>366</v>
      </c>
      <c r="WRH21" s="146">
        <f t="shared" si="268"/>
        <v>366</v>
      </c>
      <c r="WRI21" s="146">
        <f t="shared" si="268"/>
        <v>366</v>
      </c>
      <c r="WRJ21" s="146">
        <f t="shared" si="268"/>
        <v>366</v>
      </c>
      <c r="WRK21" s="146">
        <f t="shared" si="268"/>
        <v>366</v>
      </c>
      <c r="WRL21" s="146">
        <f t="shared" si="268"/>
        <v>366</v>
      </c>
      <c r="WRM21" s="146">
        <f t="shared" si="268"/>
        <v>366</v>
      </c>
      <c r="WRN21" s="146">
        <f t="shared" si="268"/>
        <v>366</v>
      </c>
      <c r="WRO21" s="146">
        <f t="shared" si="268"/>
        <v>366</v>
      </c>
      <c r="WRP21" s="146">
        <f t="shared" si="268"/>
        <v>366</v>
      </c>
      <c r="WRQ21" s="146">
        <f t="shared" si="268"/>
        <v>366</v>
      </c>
      <c r="WRR21" s="146">
        <f t="shared" si="268"/>
        <v>366</v>
      </c>
      <c r="WRS21" s="146">
        <f t="shared" si="268"/>
        <v>366</v>
      </c>
      <c r="WRT21" s="146">
        <f t="shared" si="268"/>
        <v>366</v>
      </c>
      <c r="WRU21" s="146">
        <f t="shared" si="268"/>
        <v>366</v>
      </c>
      <c r="WRV21" s="146">
        <f t="shared" si="268"/>
        <v>366</v>
      </c>
      <c r="WRW21" s="146">
        <f t="shared" si="268"/>
        <v>366</v>
      </c>
      <c r="WRX21" s="146">
        <f t="shared" si="268"/>
        <v>366</v>
      </c>
      <c r="WRY21" s="146">
        <f t="shared" si="268"/>
        <v>366</v>
      </c>
      <c r="WRZ21" s="146">
        <f t="shared" si="268"/>
        <v>366</v>
      </c>
      <c r="WSA21" s="146">
        <f t="shared" si="268"/>
        <v>366</v>
      </c>
      <c r="WSB21" s="146">
        <f t="shared" si="268"/>
        <v>366</v>
      </c>
      <c r="WSC21" s="146">
        <f t="shared" si="268"/>
        <v>366</v>
      </c>
      <c r="WSD21" s="146">
        <f t="shared" si="268"/>
        <v>366</v>
      </c>
      <c r="WSE21" s="146">
        <f t="shared" si="268"/>
        <v>366</v>
      </c>
      <c r="WSF21" s="146">
        <f t="shared" si="268"/>
        <v>366</v>
      </c>
      <c r="WSG21" s="146">
        <f t="shared" si="268"/>
        <v>366</v>
      </c>
      <c r="WSH21" s="146">
        <f t="shared" si="268"/>
        <v>366</v>
      </c>
      <c r="WSI21" s="146">
        <f t="shared" si="268"/>
        <v>366</v>
      </c>
      <c r="WSJ21" s="146">
        <f t="shared" si="268"/>
        <v>366</v>
      </c>
      <c r="WSK21" s="146">
        <f t="shared" si="268"/>
        <v>366</v>
      </c>
      <c r="WSL21" s="146">
        <f t="shared" si="268"/>
        <v>366</v>
      </c>
      <c r="WSM21" s="146">
        <f t="shared" si="268"/>
        <v>366</v>
      </c>
      <c r="WSN21" s="146">
        <f t="shared" si="268"/>
        <v>366</v>
      </c>
      <c r="WSO21" s="146">
        <f t="shared" si="268"/>
        <v>366</v>
      </c>
      <c r="WSP21" s="146">
        <f t="shared" si="268"/>
        <v>366</v>
      </c>
      <c r="WSQ21" s="146">
        <f t="shared" si="268"/>
        <v>366</v>
      </c>
      <c r="WSR21" s="146">
        <f t="shared" si="268"/>
        <v>366</v>
      </c>
      <c r="WSS21" s="146">
        <f t="shared" si="268"/>
        <v>366</v>
      </c>
      <c r="WST21" s="146">
        <f t="shared" si="268"/>
        <v>366</v>
      </c>
      <c r="WSU21" s="146">
        <f t="shared" si="268"/>
        <v>366</v>
      </c>
      <c r="WSV21" s="146">
        <f t="shared" si="268"/>
        <v>366</v>
      </c>
      <c r="WSW21" s="146">
        <f t="shared" si="268"/>
        <v>366</v>
      </c>
      <c r="WSX21" s="146">
        <f t="shared" si="268"/>
        <v>366</v>
      </c>
      <c r="WSY21" s="146">
        <f t="shared" si="268"/>
        <v>366</v>
      </c>
      <c r="WSZ21" s="146">
        <f t="shared" si="268"/>
        <v>366</v>
      </c>
      <c r="WTA21" s="146">
        <f t="shared" si="268"/>
        <v>366</v>
      </c>
      <c r="WTB21" s="146">
        <f t="shared" si="268"/>
        <v>366</v>
      </c>
      <c r="WTC21" s="146">
        <f t="shared" si="268"/>
        <v>366</v>
      </c>
      <c r="WTD21" s="146">
        <f t="shared" si="268"/>
        <v>366</v>
      </c>
      <c r="WTE21" s="146">
        <f t="shared" si="268"/>
        <v>366</v>
      </c>
      <c r="WTF21" s="146">
        <f t="shared" si="268"/>
        <v>366</v>
      </c>
      <c r="WTG21" s="146">
        <f t="shared" ref="WTG21:WVR21" si="269" xml:space="preserve"> DATE(YEAR(WTG20), MONTH(WTG20) + 12, DAY(1) - 1)</f>
        <v>366</v>
      </c>
      <c r="WTH21" s="146">
        <f t="shared" si="269"/>
        <v>366</v>
      </c>
      <c r="WTI21" s="146">
        <f t="shared" si="269"/>
        <v>366</v>
      </c>
      <c r="WTJ21" s="146">
        <f t="shared" si="269"/>
        <v>366</v>
      </c>
      <c r="WTK21" s="146">
        <f t="shared" si="269"/>
        <v>366</v>
      </c>
      <c r="WTL21" s="146">
        <f t="shared" si="269"/>
        <v>366</v>
      </c>
      <c r="WTM21" s="146">
        <f t="shared" si="269"/>
        <v>366</v>
      </c>
      <c r="WTN21" s="146">
        <f t="shared" si="269"/>
        <v>366</v>
      </c>
      <c r="WTO21" s="146">
        <f t="shared" si="269"/>
        <v>366</v>
      </c>
      <c r="WTP21" s="146">
        <f t="shared" si="269"/>
        <v>366</v>
      </c>
      <c r="WTQ21" s="146">
        <f t="shared" si="269"/>
        <v>366</v>
      </c>
      <c r="WTR21" s="146">
        <f t="shared" si="269"/>
        <v>366</v>
      </c>
      <c r="WTS21" s="146">
        <f t="shared" si="269"/>
        <v>366</v>
      </c>
      <c r="WTT21" s="146">
        <f t="shared" si="269"/>
        <v>366</v>
      </c>
      <c r="WTU21" s="146">
        <f t="shared" si="269"/>
        <v>366</v>
      </c>
      <c r="WTV21" s="146">
        <f t="shared" si="269"/>
        <v>366</v>
      </c>
      <c r="WTW21" s="146">
        <f t="shared" si="269"/>
        <v>366</v>
      </c>
      <c r="WTX21" s="146">
        <f t="shared" si="269"/>
        <v>366</v>
      </c>
      <c r="WTY21" s="146">
        <f t="shared" si="269"/>
        <v>366</v>
      </c>
      <c r="WTZ21" s="146">
        <f t="shared" si="269"/>
        <v>366</v>
      </c>
      <c r="WUA21" s="146">
        <f t="shared" si="269"/>
        <v>366</v>
      </c>
      <c r="WUB21" s="146">
        <f t="shared" si="269"/>
        <v>366</v>
      </c>
      <c r="WUC21" s="146">
        <f t="shared" si="269"/>
        <v>366</v>
      </c>
      <c r="WUD21" s="146">
        <f t="shared" si="269"/>
        <v>366</v>
      </c>
      <c r="WUE21" s="146">
        <f t="shared" si="269"/>
        <v>366</v>
      </c>
      <c r="WUF21" s="146">
        <f t="shared" si="269"/>
        <v>366</v>
      </c>
      <c r="WUG21" s="146">
        <f t="shared" si="269"/>
        <v>366</v>
      </c>
      <c r="WUH21" s="146">
        <f t="shared" si="269"/>
        <v>366</v>
      </c>
      <c r="WUI21" s="146">
        <f t="shared" si="269"/>
        <v>366</v>
      </c>
      <c r="WUJ21" s="146">
        <f t="shared" si="269"/>
        <v>366</v>
      </c>
      <c r="WUK21" s="146">
        <f t="shared" si="269"/>
        <v>366</v>
      </c>
      <c r="WUL21" s="146">
        <f t="shared" si="269"/>
        <v>366</v>
      </c>
      <c r="WUM21" s="146">
        <f t="shared" si="269"/>
        <v>366</v>
      </c>
      <c r="WUN21" s="146">
        <f t="shared" si="269"/>
        <v>366</v>
      </c>
      <c r="WUO21" s="146">
        <f t="shared" si="269"/>
        <v>366</v>
      </c>
      <c r="WUP21" s="146">
        <f t="shared" si="269"/>
        <v>366</v>
      </c>
      <c r="WUQ21" s="146">
        <f t="shared" si="269"/>
        <v>366</v>
      </c>
      <c r="WUR21" s="146">
        <f t="shared" si="269"/>
        <v>366</v>
      </c>
      <c r="WUS21" s="146">
        <f t="shared" si="269"/>
        <v>366</v>
      </c>
      <c r="WUT21" s="146">
        <f t="shared" si="269"/>
        <v>366</v>
      </c>
      <c r="WUU21" s="146">
        <f t="shared" si="269"/>
        <v>366</v>
      </c>
      <c r="WUV21" s="146">
        <f t="shared" si="269"/>
        <v>366</v>
      </c>
      <c r="WUW21" s="146">
        <f t="shared" si="269"/>
        <v>366</v>
      </c>
      <c r="WUX21" s="146">
        <f t="shared" si="269"/>
        <v>366</v>
      </c>
      <c r="WUY21" s="146">
        <f t="shared" si="269"/>
        <v>366</v>
      </c>
      <c r="WUZ21" s="146">
        <f t="shared" si="269"/>
        <v>366</v>
      </c>
      <c r="WVA21" s="146">
        <f t="shared" si="269"/>
        <v>366</v>
      </c>
      <c r="WVB21" s="146">
        <f t="shared" si="269"/>
        <v>366</v>
      </c>
      <c r="WVC21" s="146">
        <f t="shared" si="269"/>
        <v>366</v>
      </c>
      <c r="WVD21" s="146">
        <f t="shared" si="269"/>
        <v>366</v>
      </c>
      <c r="WVE21" s="146">
        <f t="shared" si="269"/>
        <v>366</v>
      </c>
      <c r="WVF21" s="146">
        <f t="shared" si="269"/>
        <v>366</v>
      </c>
      <c r="WVG21" s="146">
        <f t="shared" si="269"/>
        <v>366</v>
      </c>
      <c r="WVH21" s="146">
        <f t="shared" si="269"/>
        <v>366</v>
      </c>
      <c r="WVI21" s="146">
        <f t="shared" si="269"/>
        <v>366</v>
      </c>
      <c r="WVJ21" s="146">
        <f t="shared" si="269"/>
        <v>366</v>
      </c>
      <c r="WVK21" s="146">
        <f t="shared" si="269"/>
        <v>366</v>
      </c>
      <c r="WVL21" s="146">
        <f t="shared" si="269"/>
        <v>366</v>
      </c>
      <c r="WVM21" s="146">
        <f t="shared" si="269"/>
        <v>366</v>
      </c>
      <c r="WVN21" s="146">
        <f t="shared" si="269"/>
        <v>366</v>
      </c>
      <c r="WVO21" s="146">
        <f t="shared" si="269"/>
        <v>366</v>
      </c>
      <c r="WVP21" s="146">
        <f t="shared" si="269"/>
        <v>366</v>
      </c>
      <c r="WVQ21" s="146">
        <f t="shared" si="269"/>
        <v>366</v>
      </c>
      <c r="WVR21" s="146">
        <f t="shared" si="269"/>
        <v>366</v>
      </c>
      <c r="WVS21" s="146">
        <f t="shared" ref="WVS21:WYD21" si="270" xml:space="preserve"> DATE(YEAR(WVS20), MONTH(WVS20) + 12, DAY(1) - 1)</f>
        <v>366</v>
      </c>
      <c r="WVT21" s="146">
        <f t="shared" si="270"/>
        <v>366</v>
      </c>
      <c r="WVU21" s="146">
        <f t="shared" si="270"/>
        <v>366</v>
      </c>
      <c r="WVV21" s="146">
        <f t="shared" si="270"/>
        <v>366</v>
      </c>
      <c r="WVW21" s="146">
        <f t="shared" si="270"/>
        <v>366</v>
      </c>
      <c r="WVX21" s="146">
        <f t="shared" si="270"/>
        <v>366</v>
      </c>
      <c r="WVY21" s="146">
        <f t="shared" si="270"/>
        <v>366</v>
      </c>
      <c r="WVZ21" s="146">
        <f t="shared" si="270"/>
        <v>366</v>
      </c>
      <c r="WWA21" s="146">
        <f t="shared" si="270"/>
        <v>366</v>
      </c>
      <c r="WWB21" s="146">
        <f t="shared" si="270"/>
        <v>366</v>
      </c>
      <c r="WWC21" s="146">
        <f t="shared" si="270"/>
        <v>366</v>
      </c>
      <c r="WWD21" s="146">
        <f t="shared" si="270"/>
        <v>366</v>
      </c>
      <c r="WWE21" s="146">
        <f t="shared" si="270"/>
        <v>366</v>
      </c>
      <c r="WWF21" s="146">
        <f t="shared" si="270"/>
        <v>366</v>
      </c>
      <c r="WWG21" s="146">
        <f t="shared" si="270"/>
        <v>366</v>
      </c>
      <c r="WWH21" s="146">
        <f t="shared" si="270"/>
        <v>366</v>
      </c>
      <c r="WWI21" s="146">
        <f t="shared" si="270"/>
        <v>366</v>
      </c>
      <c r="WWJ21" s="146">
        <f t="shared" si="270"/>
        <v>366</v>
      </c>
      <c r="WWK21" s="146">
        <f t="shared" si="270"/>
        <v>366</v>
      </c>
      <c r="WWL21" s="146">
        <f t="shared" si="270"/>
        <v>366</v>
      </c>
      <c r="WWM21" s="146">
        <f t="shared" si="270"/>
        <v>366</v>
      </c>
      <c r="WWN21" s="146">
        <f t="shared" si="270"/>
        <v>366</v>
      </c>
      <c r="WWO21" s="146">
        <f t="shared" si="270"/>
        <v>366</v>
      </c>
      <c r="WWP21" s="146">
        <f t="shared" si="270"/>
        <v>366</v>
      </c>
      <c r="WWQ21" s="146">
        <f t="shared" si="270"/>
        <v>366</v>
      </c>
      <c r="WWR21" s="146">
        <f t="shared" si="270"/>
        <v>366</v>
      </c>
      <c r="WWS21" s="146">
        <f t="shared" si="270"/>
        <v>366</v>
      </c>
      <c r="WWT21" s="146">
        <f t="shared" si="270"/>
        <v>366</v>
      </c>
      <c r="WWU21" s="146">
        <f t="shared" si="270"/>
        <v>366</v>
      </c>
      <c r="WWV21" s="146">
        <f t="shared" si="270"/>
        <v>366</v>
      </c>
      <c r="WWW21" s="146">
        <f t="shared" si="270"/>
        <v>366</v>
      </c>
      <c r="WWX21" s="146">
        <f t="shared" si="270"/>
        <v>366</v>
      </c>
      <c r="WWY21" s="146">
        <f t="shared" si="270"/>
        <v>366</v>
      </c>
      <c r="WWZ21" s="146">
        <f t="shared" si="270"/>
        <v>366</v>
      </c>
      <c r="WXA21" s="146">
        <f t="shared" si="270"/>
        <v>366</v>
      </c>
      <c r="WXB21" s="146">
        <f t="shared" si="270"/>
        <v>366</v>
      </c>
      <c r="WXC21" s="146">
        <f t="shared" si="270"/>
        <v>366</v>
      </c>
      <c r="WXD21" s="146">
        <f t="shared" si="270"/>
        <v>366</v>
      </c>
      <c r="WXE21" s="146">
        <f t="shared" si="270"/>
        <v>366</v>
      </c>
      <c r="WXF21" s="146">
        <f t="shared" si="270"/>
        <v>366</v>
      </c>
      <c r="WXG21" s="146">
        <f t="shared" si="270"/>
        <v>366</v>
      </c>
      <c r="WXH21" s="146">
        <f t="shared" si="270"/>
        <v>366</v>
      </c>
      <c r="WXI21" s="146">
        <f t="shared" si="270"/>
        <v>366</v>
      </c>
      <c r="WXJ21" s="146">
        <f t="shared" si="270"/>
        <v>366</v>
      </c>
      <c r="WXK21" s="146">
        <f t="shared" si="270"/>
        <v>366</v>
      </c>
      <c r="WXL21" s="146">
        <f t="shared" si="270"/>
        <v>366</v>
      </c>
      <c r="WXM21" s="146">
        <f t="shared" si="270"/>
        <v>366</v>
      </c>
      <c r="WXN21" s="146">
        <f t="shared" si="270"/>
        <v>366</v>
      </c>
      <c r="WXO21" s="146">
        <f t="shared" si="270"/>
        <v>366</v>
      </c>
      <c r="WXP21" s="146">
        <f t="shared" si="270"/>
        <v>366</v>
      </c>
      <c r="WXQ21" s="146">
        <f t="shared" si="270"/>
        <v>366</v>
      </c>
      <c r="WXR21" s="146">
        <f t="shared" si="270"/>
        <v>366</v>
      </c>
      <c r="WXS21" s="146">
        <f t="shared" si="270"/>
        <v>366</v>
      </c>
      <c r="WXT21" s="146">
        <f t="shared" si="270"/>
        <v>366</v>
      </c>
      <c r="WXU21" s="146">
        <f t="shared" si="270"/>
        <v>366</v>
      </c>
      <c r="WXV21" s="146">
        <f t="shared" si="270"/>
        <v>366</v>
      </c>
      <c r="WXW21" s="146">
        <f t="shared" si="270"/>
        <v>366</v>
      </c>
      <c r="WXX21" s="146">
        <f t="shared" si="270"/>
        <v>366</v>
      </c>
      <c r="WXY21" s="146">
        <f t="shared" si="270"/>
        <v>366</v>
      </c>
      <c r="WXZ21" s="146">
        <f t="shared" si="270"/>
        <v>366</v>
      </c>
      <c r="WYA21" s="146">
        <f t="shared" si="270"/>
        <v>366</v>
      </c>
      <c r="WYB21" s="146">
        <f t="shared" si="270"/>
        <v>366</v>
      </c>
      <c r="WYC21" s="146">
        <f t="shared" si="270"/>
        <v>366</v>
      </c>
      <c r="WYD21" s="146">
        <f t="shared" si="270"/>
        <v>366</v>
      </c>
      <c r="WYE21" s="146">
        <f t="shared" ref="WYE21:XAP21" si="271" xml:space="preserve"> DATE(YEAR(WYE20), MONTH(WYE20) + 12, DAY(1) - 1)</f>
        <v>366</v>
      </c>
      <c r="WYF21" s="146">
        <f t="shared" si="271"/>
        <v>366</v>
      </c>
      <c r="WYG21" s="146">
        <f t="shared" si="271"/>
        <v>366</v>
      </c>
      <c r="WYH21" s="146">
        <f t="shared" si="271"/>
        <v>366</v>
      </c>
      <c r="WYI21" s="146">
        <f t="shared" si="271"/>
        <v>366</v>
      </c>
      <c r="WYJ21" s="146">
        <f t="shared" si="271"/>
        <v>366</v>
      </c>
      <c r="WYK21" s="146">
        <f t="shared" si="271"/>
        <v>366</v>
      </c>
      <c r="WYL21" s="146">
        <f t="shared" si="271"/>
        <v>366</v>
      </c>
      <c r="WYM21" s="146">
        <f t="shared" si="271"/>
        <v>366</v>
      </c>
      <c r="WYN21" s="146">
        <f t="shared" si="271"/>
        <v>366</v>
      </c>
      <c r="WYO21" s="146">
        <f t="shared" si="271"/>
        <v>366</v>
      </c>
      <c r="WYP21" s="146">
        <f t="shared" si="271"/>
        <v>366</v>
      </c>
      <c r="WYQ21" s="146">
        <f t="shared" si="271"/>
        <v>366</v>
      </c>
      <c r="WYR21" s="146">
        <f t="shared" si="271"/>
        <v>366</v>
      </c>
      <c r="WYS21" s="146">
        <f t="shared" si="271"/>
        <v>366</v>
      </c>
      <c r="WYT21" s="146">
        <f t="shared" si="271"/>
        <v>366</v>
      </c>
      <c r="WYU21" s="146">
        <f t="shared" si="271"/>
        <v>366</v>
      </c>
      <c r="WYV21" s="146">
        <f t="shared" si="271"/>
        <v>366</v>
      </c>
      <c r="WYW21" s="146">
        <f t="shared" si="271"/>
        <v>366</v>
      </c>
      <c r="WYX21" s="146">
        <f t="shared" si="271"/>
        <v>366</v>
      </c>
      <c r="WYY21" s="146">
        <f t="shared" si="271"/>
        <v>366</v>
      </c>
      <c r="WYZ21" s="146">
        <f t="shared" si="271"/>
        <v>366</v>
      </c>
      <c r="WZA21" s="146">
        <f t="shared" si="271"/>
        <v>366</v>
      </c>
      <c r="WZB21" s="146">
        <f t="shared" si="271"/>
        <v>366</v>
      </c>
      <c r="WZC21" s="146">
        <f t="shared" si="271"/>
        <v>366</v>
      </c>
      <c r="WZD21" s="146">
        <f t="shared" si="271"/>
        <v>366</v>
      </c>
      <c r="WZE21" s="146">
        <f t="shared" si="271"/>
        <v>366</v>
      </c>
      <c r="WZF21" s="146">
        <f t="shared" si="271"/>
        <v>366</v>
      </c>
      <c r="WZG21" s="146">
        <f t="shared" si="271"/>
        <v>366</v>
      </c>
      <c r="WZH21" s="146">
        <f t="shared" si="271"/>
        <v>366</v>
      </c>
      <c r="WZI21" s="146">
        <f t="shared" si="271"/>
        <v>366</v>
      </c>
      <c r="WZJ21" s="146">
        <f t="shared" si="271"/>
        <v>366</v>
      </c>
      <c r="WZK21" s="146">
        <f t="shared" si="271"/>
        <v>366</v>
      </c>
      <c r="WZL21" s="146">
        <f t="shared" si="271"/>
        <v>366</v>
      </c>
      <c r="WZM21" s="146">
        <f t="shared" si="271"/>
        <v>366</v>
      </c>
      <c r="WZN21" s="146">
        <f t="shared" si="271"/>
        <v>366</v>
      </c>
      <c r="WZO21" s="146">
        <f t="shared" si="271"/>
        <v>366</v>
      </c>
      <c r="WZP21" s="146">
        <f t="shared" si="271"/>
        <v>366</v>
      </c>
      <c r="WZQ21" s="146">
        <f t="shared" si="271"/>
        <v>366</v>
      </c>
      <c r="WZR21" s="146">
        <f t="shared" si="271"/>
        <v>366</v>
      </c>
      <c r="WZS21" s="146">
        <f t="shared" si="271"/>
        <v>366</v>
      </c>
      <c r="WZT21" s="146">
        <f t="shared" si="271"/>
        <v>366</v>
      </c>
      <c r="WZU21" s="146">
        <f t="shared" si="271"/>
        <v>366</v>
      </c>
      <c r="WZV21" s="146">
        <f t="shared" si="271"/>
        <v>366</v>
      </c>
      <c r="WZW21" s="146">
        <f t="shared" si="271"/>
        <v>366</v>
      </c>
      <c r="WZX21" s="146">
        <f t="shared" si="271"/>
        <v>366</v>
      </c>
      <c r="WZY21" s="146">
        <f t="shared" si="271"/>
        <v>366</v>
      </c>
      <c r="WZZ21" s="146">
        <f t="shared" si="271"/>
        <v>366</v>
      </c>
      <c r="XAA21" s="146">
        <f t="shared" si="271"/>
        <v>366</v>
      </c>
      <c r="XAB21" s="146">
        <f t="shared" si="271"/>
        <v>366</v>
      </c>
      <c r="XAC21" s="146">
        <f t="shared" si="271"/>
        <v>366</v>
      </c>
      <c r="XAD21" s="146">
        <f t="shared" si="271"/>
        <v>366</v>
      </c>
      <c r="XAE21" s="146">
        <f t="shared" si="271"/>
        <v>366</v>
      </c>
      <c r="XAF21" s="146">
        <f t="shared" si="271"/>
        <v>366</v>
      </c>
      <c r="XAG21" s="146">
        <f t="shared" si="271"/>
        <v>366</v>
      </c>
      <c r="XAH21" s="146">
        <f t="shared" si="271"/>
        <v>366</v>
      </c>
      <c r="XAI21" s="146">
        <f t="shared" si="271"/>
        <v>366</v>
      </c>
      <c r="XAJ21" s="146">
        <f t="shared" si="271"/>
        <v>366</v>
      </c>
      <c r="XAK21" s="146">
        <f t="shared" si="271"/>
        <v>366</v>
      </c>
      <c r="XAL21" s="146">
        <f t="shared" si="271"/>
        <v>366</v>
      </c>
      <c r="XAM21" s="146">
        <f t="shared" si="271"/>
        <v>366</v>
      </c>
      <c r="XAN21" s="146">
        <f t="shared" si="271"/>
        <v>366</v>
      </c>
      <c r="XAO21" s="146">
        <f t="shared" si="271"/>
        <v>366</v>
      </c>
      <c r="XAP21" s="146">
        <f t="shared" si="271"/>
        <v>366</v>
      </c>
      <c r="XAQ21" s="146">
        <f t="shared" ref="XAQ21:XDB21" si="272" xml:space="preserve"> DATE(YEAR(XAQ20), MONTH(XAQ20) + 12, DAY(1) - 1)</f>
        <v>366</v>
      </c>
      <c r="XAR21" s="146">
        <f t="shared" si="272"/>
        <v>366</v>
      </c>
      <c r="XAS21" s="146">
        <f t="shared" si="272"/>
        <v>366</v>
      </c>
      <c r="XAT21" s="146">
        <f t="shared" si="272"/>
        <v>366</v>
      </c>
      <c r="XAU21" s="146">
        <f t="shared" si="272"/>
        <v>366</v>
      </c>
      <c r="XAV21" s="146">
        <f t="shared" si="272"/>
        <v>366</v>
      </c>
      <c r="XAW21" s="146">
        <f t="shared" si="272"/>
        <v>366</v>
      </c>
      <c r="XAX21" s="146">
        <f t="shared" si="272"/>
        <v>366</v>
      </c>
      <c r="XAY21" s="146">
        <f t="shared" si="272"/>
        <v>366</v>
      </c>
      <c r="XAZ21" s="146">
        <f t="shared" si="272"/>
        <v>366</v>
      </c>
      <c r="XBA21" s="146">
        <f t="shared" si="272"/>
        <v>366</v>
      </c>
      <c r="XBB21" s="146">
        <f t="shared" si="272"/>
        <v>366</v>
      </c>
      <c r="XBC21" s="146">
        <f t="shared" si="272"/>
        <v>366</v>
      </c>
      <c r="XBD21" s="146">
        <f t="shared" si="272"/>
        <v>366</v>
      </c>
      <c r="XBE21" s="146">
        <f t="shared" si="272"/>
        <v>366</v>
      </c>
      <c r="XBF21" s="146">
        <f t="shared" si="272"/>
        <v>366</v>
      </c>
      <c r="XBG21" s="146">
        <f t="shared" si="272"/>
        <v>366</v>
      </c>
      <c r="XBH21" s="146">
        <f t="shared" si="272"/>
        <v>366</v>
      </c>
      <c r="XBI21" s="146">
        <f t="shared" si="272"/>
        <v>366</v>
      </c>
      <c r="XBJ21" s="146">
        <f t="shared" si="272"/>
        <v>366</v>
      </c>
      <c r="XBK21" s="146">
        <f t="shared" si="272"/>
        <v>366</v>
      </c>
      <c r="XBL21" s="146">
        <f t="shared" si="272"/>
        <v>366</v>
      </c>
      <c r="XBM21" s="146">
        <f t="shared" si="272"/>
        <v>366</v>
      </c>
      <c r="XBN21" s="146">
        <f t="shared" si="272"/>
        <v>366</v>
      </c>
      <c r="XBO21" s="146">
        <f t="shared" si="272"/>
        <v>366</v>
      </c>
      <c r="XBP21" s="146">
        <f t="shared" si="272"/>
        <v>366</v>
      </c>
      <c r="XBQ21" s="146">
        <f t="shared" si="272"/>
        <v>366</v>
      </c>
      <c r="XBR21" s="146">
        <f t="shared" si="272"/>
        <v>366</v>
      </c>
      <c r="XBS21" s="146">
        <f t="shared" si="272"/>
        <v>366</v>
      </c>
      <c r="XBT21" s="146">
        <f t="shared" si="272"/>
        <v>366</v>
      </c>
      <c r="XBU21" s="146">
        <f t="shared" si="272"/>
        <v>366</v>
      </c>
      <c r="XBV21" s="146">
        <f t="shared" si="272"/>
        <v>366</v>
      </c>
      <c r="XBW21" s="146">
        <f t="shared" si="272"/>
        <v>366</v>
      </c>
      <c r="XBX21" s="146">
        <f t="shared" si="272"/>
        <v>366</v>
      </c>
      <c r="XBY21" s="146">
        <f t="shared" si="272"/>
        <v>366</v>
      </c>
      <c r="XBZ21" s="146">
        <f t="shared" si="272"/>
        <v>366</v>
      </c>
      <c r="XCA21" s="146">
        <f t="shared" si="272"/>
        <v>366</v>
      </c>
      <c r="XCB21" s="146">
        <f t="shared" si="272"/>
        <v>366</v>
      </c>
      <c r="XCC21" s="146">
        <f t="shared" si="272"/>
        <v>366</v>
      </c>
      <c r="XCD21" s="146">
        <f t="shared" si="272"/>
        <v>366</v>
      </c>
      <c r="XCE21" s="146">
        <f t="shared" si="272"/>
        <v>366</v>
      </c>
      <c r="XCF21" s="146">
        <f t="shared" si="272"/>
        <v>366</v>
      </c>
      <c r="XCG21" s="146">
        <f t="shared" si="272"/>
        <v>366</v>
      </c>
      <c r="XCH21" s="146">
        <f t="shared" si="272"/>
        <v>366</v>
      </c>
      <c r="XCI21" s="146">
        <f t="shared" si="272"/>
        <v>366</v>
      </c>
      <c r="XCJ21" s="146">
        <f t="shared" si="272"/>
        <v>366</v>
      </c>
      <c r="XCK21" s="146">
        <f t="shared" si="272"/>
        <v>366</v>
      </c>
      <c r="XCL21" s="146">
        <f t="shared" si="272"/>
        <v>366</v>
      </c>
      <c r="XCM21" s="146">
        <f t="shared" si="272"/>
        <v>366</v>
      </c>
      <c r="XCN21" s="146">
        <f t="shared" si="272"/>
        <v>366</v>
      </c>
      <c r="XCO21" s="146">
        <f t="shared" si="272"/>
        <v>366</v>
      </c>
      <c r="XCP21" s="146">
        <f t="shared" si="272"/>
        <v>366</v>
      </c>
      <c r="XCQ21" s="146">
        <f t="shared" si="272"/>
        <v>366</v>
      </c>
      <c r="XCR21" s="146">
        <f t="shared" si="272"/>
        <v>366</v>
      </c>
      <c r="XCS21" s="146">
        <f t="shared" si="272"/>
        <v>366</v>
      </c>
      <c r="XCT21" s="146">
        <f t="shared" si="272"/>
        <v>366</v>
      </c>
      <c r="XCU21" s="146">
        <f t="shared" si="272"/>
        <v>366</v>
      </c>
      <c r="XCV21" s="146">
        <f t="shared" si="272"/>
        <v>366</v>
      </c>
      <c r="XCW21" s="146">
        <f t="shared" si="272"/>
        <v>366</v>
      </c>
      <c r="XCX21" s="146">
        <f t="shared" si="272"/>
        <v>366</v>
      </c>
      <c r="XCY21" s="146">
        <f t="shared" si="272"/>
        <v>366</v>
      </c>
      <c r="XCZ21" s="146">
        <f t="shared" si="272"/>
        <v>366</v>
      </c>
      <c r="XDA21" s="146">
        <f t="shared" si="272"/>
        <v>366</v>
      </c>
      <c r="XDB21" s="146">
        <f t="shared" si="272"/>
        <v>366</v>
      </c>
      <c r="XDC21" s="146">
        <f t="shared" ref="XDC21:XFD21" si="273" xml:space="preserve"> DATE(YEAR(XDC20), MONTH(XDC20) + 12, DAY(1) - 1)</f>
        <v>366</v>
      </c>
      <c r="XDD21" s="146">
        <f t="shared" si="273"/>
        <v>366</v>
      </c>
      <c r="XDE21" s="146">
        <f t="shared" si="273"/>
        <v>366</v>
      </c>
      <c r="XDF21" s="146">
        <f t="shared" si="273"/>
        <v>366</v>
      </c>
      <c r="XDG21" s="146">
        <f t="shared" si="273"/>
        <v>366</v>
      </c>
      <c r="XDH21" s="146">
        <f t="shared" si="273"/>
        <v>366</v>
      </c>
      <c r="XDI21" s="146">
        <f t="shared" si="273"/>
        <v>366</v>
      </c>
      <c r="XDJ21" s="146">
        <f t="shared" si="273"/>
        <v>366</v>
      </c>
      <c r="XDK21" s="146">
        <f t="shared" si="273"/>
        <v>366</v>
      </c>
      <c r="XDL21" s="146">
        <f t="shared" si="273"/>
        <v>366</v>
      </c>
      <c r="XDM21" s="146">
        <f t="shared" si="273"/>
        <v>366</v>
      </c>
      <c r="XDN21" s="146">
        <f t="shared" si="273"/>
        <v>366</v>
      </c>
      <c r="XDO21" s="146">
        <f t="shared" si="273"/>
        <v>366</v>
      </c>
      <c r="XDP21" s="146">
        <f t="shared" si="273"/>
        <v>366</v>
      </c>
      <c r="XDQ21" s="146">
        <f t="shared" si="273"/>
        <v>366</v>
      </c>
      <c r="XDR21" s="146">
        <f t="shared" si="273"/>
        <v>366</v>
      </c>
      <c r="XDS21" s="146">
        <f t="shared" si="273"/>
        <v>366</v>
      </c>
      <c r="XDT21" s="146">
        <f t="shared" si="273"/>
        <v>366</v>
      </c>
      <c r="XDU21" s="146">
        <f t="shared" si="273"/>
        <v>366</v>
      </c>
      <c r="XDV21" s="146">
        <f t="shared" si="273"/>
        <v>366</v>
      </c>
      <c r="XDW21" s="146">
        <f t="shared" si="273"/>
        <v>366</v>
      </c>
      <c r="XDX21" s="146">
        <f t="shared" si="273"/>
        <v>366</v>
      </c>
      <c r="XDY21" s="146">
        <f t="shared" si="273"/>
        <v>366</v>
      </c>
      <c r="XDZ21" s="146">
        <f t="shared" si="273"/>
        <v>366</v>
      </c>
      <c r="XEA21" s="146">
        <f t="shared" si="273"/>
        <v>366</v>
      </c>
      <c r="XEB21" s="146">
        <f t="shared" si="273"/>
        <v>366</v>
      </c>
      <c r="XEC21" s="146">
        <f t="shared" si="273"/>
        <v>366</v>
      </c>
      <c r="XED21" s="146">
        <f t="shared" si="273"/>
        <v>366</v>
      </c>
      <c r="XEE21" s="146">
        <f t="shared" si="273"/>
        <v>366</v>
      </c>
      <c r="XEF21" s="146">
        <f t="shared" si="273"/>
        <v>366</v>
      </c>
      <c r="XEG21" s="146">
        <f t="shared" si="273"/>
        <v>366</v>
      </c>
      <c r="XEH21" s="146">
        <f t="shared" si="273"/>
        <v>366</v>
      </c>
      <c r="XEI21" s="146">
        <f t="shared" si="273"/>
        <v>366</v>
      </c>
      <c r="XEJ21" s="146">
        <f t="shared" si="273"/>
        <v>366</v>
      </c>
      <c r="XEK21" s="146">
        <f t="shared" si="273"/>
        <v>366</v>
      </c>
      <c r="XEL21" s="146">
        <f t="shared" si="273"/>
        <v>366</v>
      </c>
      <c r="XEM21" s="146">
        <f t="shared" si="273"/>
        <v>366</v>
      </c>
      <c r="XEN21" s="146">
        <f t="shared" si="273"/>
        <v>366</v>
      </c>
      <c r="XEO21" s="146">
        <f t="shared" si="273"/>
        <v>366</v>
      </c>
      <c r="XEP21" s="146">
        <f t="shared" si="273"/>
        <v>366</v>
      </c>
      <c r="XEQ21" s="146">
        <f t="shared" si="273"/>
        <v>366</v>
      </c>
      <c r="XER21" s="146">
        <f t="shared" si="273"/>
        <v>366</v>
      </c>
      <c r="XES21" s="146">
        <f t="shared" si="273"/>
        <v>366</v>
      </c>
      <c r="XET21" s="146">
        <f t="shared" si="273"/>
        <v>366</v>
      </c>
      <c r="XEU21" s="146">
        <f t="shared" si="273"/>
        <v>366</v>
      </c>
      <c r="XEV21" s="146">
        <f t="shared" si="273"/>
        <v>366</v>
      </c>
      <c r="XEW21" s="146">
        <f t="shared" si="273"/>
        <v>366</v>
      </c>
      <c r="XEX21" s="146">
        <f t="shared" si="273"/>
        <v>366</v>
      </c>
      <c r="XEY21" s="146">
        <f t="shared" si="273"/>
        <v>366</v>
      </c>
      <c r="XEZ21" s="146">
        <f t="shared" si="273"/>
        <v>366</v>
      </c>
      <c r="XFA21" s="146">
        <f t="shared" si="273"/>
        <v>366</v>
      </c>
      <c r="XFB21" s="146">
        <f t="shared" si="273"/>
        <v>366</v>
      </c>
      <c r="XFC21" s="146">
        <f t="shared" si="273"/>
        <v>366</v>
      </c>
      <c r="XFD21" s="146">
        <f t="shared" si="273"/>
        <v>366</v>
      </c>
    </row>
    <row r="22" spans="1:16384" s="110" customFormat="1" ht="13">
      <c r="A22" s="16"/>
      <c r="B22" s="16"/>
      <c r="C22" s="17"/>
      <c r="D22" s="18"/>
      <c r="E22" s="19"/>
      <c r="F22" s="148"/>
      <c r="G22" s="149"/>
      <c r="H22" s="19"/>
      <c r="I22" s="38"/>
      <c r="J22" s="38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</row>
    <row r="23" spans="1:16384" s="18" customFormat="1" ht="13">
      <c r="A23" s="147" t="s">
        <v>189</v>
      </c>
      <c r="B23" s="40"/>
      <c r="C23" s="41"/>
      <c r="D23" s="42"/>
      <c r="E23" s="4"/>
    </row>
    <row r="24" spans="1:16384" s="19" customFormat="1" ht="13">
      <c r="A24" s="43"/>
      <c r="B24" s="40"/>
      <c r="C24" s="41"/>
      <c r="D24" s="30"/>
      <c r="E24" s="15"/>
    </row>
    <row r="25" spans="1:16384" s="19" customFormat="1" ht="13">
      <c r="A25" s="43"/>
      <c r="B25" s="40"/>
      <c r="C25" s="41"/>
      <c r="D25" s="30"/>
      <c r="E25" s="66" t="str">
        <f>InputsC!E11</f>
        <v>First Modelling Column Financial Year Number</v>
      </c>
      <c r="F25" s="70">
        <f>InputsC!F11</f>
        <v>2017</v>
      </c>
      <c r="G25" s="69" t="str">
        <f>InputsC!G11</f>
        <v>count</v>
      </c>
    </row>
    <row r="26" spans="1:16384" s="19" customFormat="1" ht="13">
      <c r="A26" s="43"/>
      <c r="B26" s="40"/>
      <c r="C26" s="41"/>
      <c r="D26" s="30"/>
      <c r="E26" s="66" t="str">
        <f>InputsC!E13</f>
        <v>Financial Year End Month Number</v>
      </c>
      <c r="F26" s="69">
        <f>InputsC!F13</f>
        <v>3</v>
      </c>
      <c r="G26" s="69" t="str">
        <f>InputsC!G13</f>
        <v>month #</v>
      </c>
    </row>
    <row r="27" spans="1:16384" s="38" customFormat="1" ht="13">
      <c r="A27" s="44"/>
      <c r="B27" s="45"/>
      <c r="C27" s="46"/>
      <c r="D27" s="47"/>
      <c r="E27" s="15" t="str">
        <f xml:space="preserve"> E21</f>
        <v>Model Period Ending</v>
      </c>
      <c r="F27" s="15">
        <f t="shared" ref="F27:G27" si="274" xml:space="preserve"> F21</f>
        <v>0</v>
      </c>
      <c r="G27" s="15" t="str">
        <f t="shared" si="274"/>
        <v>date</v>
      </c>
      <c r="H27" s="238">
        <f xml:space="preserve"> H21</f>
        <v>0</v>
      </c>
      <c r="I27" s="238">
        <f xml:space="preserve"> I21</f>
        <v>0</v>
      </c>
      <c r="J27" s="38">
        <f t="shared" ref="J27:V27" si="275" xml:space="preserve"> J21</f>
        <v>42825</v>
      </c>
      <c r="K27" s="38">
        <f t="shared" si="275"/>
        <v>43190</v>
      </c>
      <c r="L27" s="38">
        <f t="shared" si="275"/>
        <v>43555</v>
      </c>
      <c r="M27" s="38">
        <f t="shared" si="275"/>
        <v>43921</v>
      </c>
      <c r="N27" s="38">
        <f t="shared" si="275"/>
        <v>44286</v>
      </c>
      <c r="O27" s="38">
        <f t="shared" si="275"/>
        <v>44651</v>
      </c>
      <c r="P27" s="38">
        <f t="shared" si="275"/>
        <v>45016</v>
      </c>
      <c r="Q27" s="38">
        <f t="shared" si="275"/>
        <v>45382</v>
      </c>
      <c r="R27" s="38">
        <f t="shared" si="275"/>
        <v>45747</v>
      </c>
      <c r="S27" s="38">
        <f t="shared" si="275"/>
        <v>46112</v>
      </c>
      <c r="T27" s="38">
        <f t="shared" si="275"/>
        <v>46477</v>
      </c>
      <c r="U27" s="38">
        <f t="shared" si="275"/>
        <v>46843</v>
      </c>
      <c r="V27" s="38">
        <f t="shared" si="275"/>
        <v>47208</v>
      </c>
    </row>
    <row r="28" spans="1:16384" s="19" customFormat="1" ht="13">
      <c r="A28" s="43"/>
      <c r="B28" s="40"/>
      <c r="C28" s="41"/>
      <c r="D28" s="30"/>
      <c r="E28" s="15" t="str">
        <f xml:space="preserve"> E$12</f>
        <v>First model column flag</v>
      </c>
      <c r="F28" s="15">
        <f t="shared" ref="F28:V28" si="276" xml:space="preserve"> F$12</f>
        <v>0</v>
      </c>
      <c r="G28" s="15" t="str">
        <f t="shared" si="276"/>
        <v>flag</v>
      </c>
      <c r="H28" s="15">
        <f t="shared" si="276"/>
        <v>0</v>
      </c>
      <c r="I28" s="15">
        <f t="shared" si="276"/>
        <v>0</v>
      </c>
      <c r="J28" s="15">
        <f t="shared" si="276"/>
        <v>1</v>
      </c>
      <c r="K28" s="15">
        <f t="shared" si="276"/>
        <v>0</v>
      </c>
      <c r="L28" s="15">
        <f t="shared" si="276"/>
        <v>0</v>
      </c>
      <c r="M28" s="15">
        <f t="shared" si="276"/>
        <v>0</v>
      </c>
      <c r="N28" s="15">
        <f t="shared" si="276"/>
        <v>0</v>
      </c>
      <c r="O28" s="15">
        <f t="shared" si="276"/>
        <v>0</v>
      </c>
      <c r="P28" s="15">
        <f t="shared" si="276"/>
        <v>0</v>
      </c>
      <c r="Q28" s="15">
        <f t="shared" si="276"/>
        <v>0</v>
      </c>
      <c r="R28" s="15">
        <f t="shared" si="276"/>
        <v>0</v>
      </c>
      <c r="S28" s="15">
        <f t="shared" si="276"/>
        <v>0</v>
      </c>
      <c r="T28" s="15">
        <f t="shared" si="276"/>
        <v>0</v>
      </c>
      <c r="U28" s="15">
        <f t="shared" si="276"/>
        <v>0</v>
      </c>
      <c r="V28" s="15">
        <f t="shared" si="276"/>
        <v>0</v>
      </c>
    </row>
    <row r="29" spans="1:16384" s="19" customFormat="1" ht="13">
      <c r="A29" s="43"/>
      <c r="B29" s="40"/>
      <c r="C29" s="41"/>
      <c r="D29" s="30"/>
      <c r="E29" s="15" t="s">
        <v>190</v>
      </c>
      <c r="G29" s="19" t="s">
        <v>191</v>
      </c>
      <c r="I29" s="150"/>
      <c r="J29" s="151">
        <f xml:space="preserve"> IF(J28 = 1, $F25, IF(J27 &gt; (DATE(I29, $F26 + 1, 1) - 1), I29 + 1, I29))</f>
        <v>2017</v>
      </c>
      <c r="K29" s="151">
        <f t="shared" ref="K29:R29" si="277" xml:space="preserve"> IF(K28 = 1, $F25, IF(K27 &gt; (DATE(J29, $F26 + 1, 1) - 1), J29 + 1, J29))</f>
        <v>2018</v>
      </c>
      <c r="L29" s="151">
        <f t="shared" si="277"/>
        <v>2019</v>
      </c>
      <c r="M29" s="151">
        <f t="shared" si="277"/>
        <v>2020</v>
      </c>
      <c r="N29" s="151">
        <f t="shared" si="277"/>
        <v>2021</v>
      </c>
      <c r="O29" s="151">
        <f t="shared" si="277"/>
        <v>2022</v>
      </c>
      <c r="P29" s="151">
        <f t="shared" si="277"/>
        <v>2023</v>
      </c>
      <c r="Q29" s="151">
        <f t="shared" si="277"/>
        <v>2024</v>
      </c>
      <c r="R29" s="151">
        <f t="shared" si="277"/>
        <v>2025</v>
      </c>
      <c r="S29" s="151">
        <f t="shared" ref="S29" si="278" xml:space="preserve"> IF(S28 = 1, $F25, IF(S27 &gt; (DATE(R29, $F26 + 1, 1) - 1), R29 + 1, R29))</f>
        <v>2026</v>
      </c>
      <c r="T29" s="151">
        <f t="shared" ref="T29" si="279" xml:space="preserve"> IF(T28 = 1, $F25, IF(T27 &gt; (DATE(S29, $F26 + 1, 1) - 1), S29 + 1, S29))</f>
        <v>2027</v>
      </c>
      <c r="U29" s="151">
        <f t="shared" ref="U29" si="280" xml:space="preserve"> IF(U28 = 1, $F25, IF(U27 &gt; (DATE(T29, $F26 + 1, 1) - 1), T29 + 1, T29))</f>
        <v>2028</v>
      </c>
      <c r="V29" s="151">
        <f t="shared" ref="V29" si="281" xml:space="preserve"> IF(V28 = 1, $F25, IF(V27 &gt; (DATE(U29, $F26 + 1, 1) - 1), U29 + 1, U29))</f>
        <v>2029</v>
      </c>
    </row>
    <row r="30" spans="1:16384" s="110" customFormat="1" ht="12.5"/>
    <row r="31" spans="1:16384" s="6" customFormat="1" ht="13">
      <c r="A31" s="48" t="s">
        <v>192</v>
      </c>
      <c r="B31" s="45"/>
      <c r="C31" s="46"/>
      <c r="D31" s="49"/>
      <c r="E31" s="4"/>
    </row>
    <row r="32" spans="1:16384" s="6" customFormat="1" ht="13">
      <c r="A32" s="48"/>
      <c r="B32" s="45"/>
      <c r="C32" s="46"/>
      <c r="D32" s="49"/>
      <c r="E32" s="4"/>
    </row>
    <row r="33" spans="1:81" s="32" customFormat="1" ht="13">
      <c r="A33" s="50"/>
      <c r="B33" s="51"/>
      <c r="C33" s="52"/>
      <c r="D33" s="53"/>
      <c r="E33" s="67" t="str">
        <f>InputsC!E15</f>
        <v>Last Pre Forecast Date</v>
      </c>
      <c r="F33" s="68">
        <f>InputsC!F15</f>
        <v>43921</v>
      </c>
      <c r="G33" s="68" t="str">
        <f>InputsC!G15</f>
        <v>date</v>
      </c>
    </row>
    <row r="34" spans="1:81" s="56" customFormat="1" ht="13">
      <c r="A34" s="48"/>
      <c r="B34" s="54"/>
      <c r="C34" s="55"/>
      <c r="D34" s="47"/>
      <c r="E34" s="56" t="str">
        <f xml:space="preserve"> E$21</f>
        <v>Model Period Ending</v>
      </c>
      <c r="F34" s="56">
        <f xml:space="preserve"> F$21</f>
        <v>0</v>
      </c>
      <c r="G34" s="56" t="str">
        <f t="shared" ref="G34:V34" si="282" xml:space="preserve"> G$21</f>
        <v>date</v>
      </c>
      <c r="H34" s="56">
        <f t="shared" si="282"/>
        <v>0</v>
      </c>
      <c r="I34" s="56">
        <f t="shared" si="282"/>
        <v>0</v>
      </c>
      <c r="J34" s="56">
        <f xml:space="preserve"> J$21</f>
        <v>42825</v>
      </c>
      <c r="K34" s="56">
        <f xml:space="preserve"> K$21</f>
        <v>43190</v>
      </c>
      <c r="L34" s="56">
        <f xml:space="preserve"> L$21</f>
        <v>43555</v>
      </c>
      <c r="M34" s="56">
        <f t="shared" si="282"/>
        <v>43921</v>
      </c>
      <c r="N34" s="56">
        <f t="shared" si="282"/>
        <v>44286</v>
      </c>
      <c r="O34" s="56">
        <f t="shared" si="282"/>
        <v>44651</v>
      </c>
      <c r="P34" s="56">
        <f t="shared" si="282"/>
        <v>45016</v>
      </c>
      <c r="Q34" s="56">
        <f t="shared" si="282"/>
        <v>45382</v>
      </c>
      <c r="R34" s="56">
        <f t="shared" si="282"/>
        <v>45747</v>
      </c>
      <c r="S34" s="56">
        <f t="shared" si="282"/>
        <v>46112</v>
      </c>
      <c r="T34" s="56">
        <f t="shared" si="282"/>
        <v>46477</v>
      </c>
      <c r="U34" s="56">
        <f t="shared" si="282"/>
        <v>46843</v>
      </c>
      <c r="V34" s="56">
        <f t="shared" si="282"/>
        <v>47208</v>
      </c>
    </row>
    <row r="35" spans="1:81" s="19" customFormat="1" ht="13">
      <c r="A35" s="27"/>
      <c r="B35" s="28"/>
      <c r="C35" s="29"/>
      <c r="D35" s="30"/>
      <c r="E35" s="15" t="s">
        <v>176</v>
      </c>
      <c r="G35" s="19" t="s">
        <v>183</v>
      </c>
      <c r="H35" s="19">
        <f xml:space="preserve"> SUM(L35:CC35)</f>
        <v>1</v>
      </c>
      <c r="J35" s="19">
        <f t="shared" ref="J35:K35" si="283" xml:space="preserve"> IF(J34 = $F33, 1, 0)</f>
        <v>0</v>
      </c>
      <c r="K35" s="19">
        <f t="shared" si="283"/>
        <v>0</v>
      </c>
      <c r="L35" s="19">
        <f t="shared" ref="L35:V35" si="284" xml:space="preserve"> IF(L34 = $F33, 1, 0)</f>
        <v>0</v>
      </c>
      <c r="M35" s="19">
        <f xml:space="preserve"> IF(M34 = $F33, 1, 0)</f>
        <v>1</v>
      </c>
      <c r="N35" s="19">
        <f t="shared" si="284"/>
        <v>0</v>
      </c>
      <c r="O35" s="19">
        <f t="shared" si="284"/>
        <v>0</v>
      </c>
      <c r="P35" s="19">
        <f t="shared" si="284"/>
        <v>0</v>
      </c>
      <c r="Q35" s="19">
        <f t="shared" si="284"/>
        <v>0</v>
      </c>
      <c r="R35" s="19">
        <f t="shared" si="284"/>
        <v>0</v>
      </c>
      <c r="S35" s="19">
        <f t="shared" si="284"/>
        <v>0</v>
      </c>
      <c r="T35" s="19">
        <f t="shared" si="284"/>
        <v>0</v>
      </c>
      <c r="U35" s="19">
        <f t="shared" si="284"/>
        <v>0</v>
      </c>
      <c r="V35" s="19">
        <f t="shared" si="284"/>
        <v>0</v>
      </c>
    </row>
    <row r="36" spans="1:81" s="19" customFormat="1" ht="13">
      <c r="A36" s="27"/>
      <c r="B36" s="28"/>
      <c r="C36" s="29"/>
      <c r="D36" s="30"/>
      <c r="E36" s="15" t="s">
        <v>193</v>
      </c>
      <c r="G36" s="19" t="s">
        <v>183</v>
      </c>
      <c r="H36" s="19">
        <f xml:space="preserve"> SUM(J36:CC36)</f>
        <v>4</v>
      </c>
      <c r="J36" s="19">
        <f t="shared" ref="J36:K36" si="285" xml:space="preserve"> IF($F33 &gt;= J34, 1, 0)</f>
        <v>1</v>
      </c>
      <c r="K36" s="19">
        <f t="shared" si="285"/>
        <v>1</v>
      </c>
      <c r="L36" s="19">
        <f t="shared" ref="L36:V36" si="286" xml:space="preserve"> IF($F33 &gt;= L34, 1, 0)</f>
        <v>1</v>
      </c>
      <c r="M36" s="19">
        <f t="shared" si="286"/>
        <v>1</v>
      </c>
      <c r="N36" s="19">
        <f t="shared" si="286"/>
        <v>0</v>
      </c>
      <c r="O36" s="19">
        <f t="shared" si="286"/>
        <v>0</v>
      </c>
      <c r="P36" s="19">
        <f t="shared" si="286"/>
        <v>0</v>
      </c>
      <c r="Q36" s="19">
        <f t="shared" si="286"/>
        <v>0</v>
      </c>
      <c r="R36" s="19">
        <f t="shared" si="286"/>
        <v>0</v>
      </c>
      <c r="S36" s="19">
        <f t="shared" si="286"/>
        <v>0</v>
      </c>
      <c r="T36" s="19">
        <f t="shared" si="286"/>
        <v>0</v>
      </c>
      <c r="U36" s="19">
        <f t="shared" si="286"/>
        <v>0</v>
      </c>
      <c r="V36" s="19">
        <f t="shared" si="286"/>
        <v>0</v>
      </c>
    </row>
    <row r="37" spans="1:81" s="18" customFormat="1" ht="13">
      <c r="A37" s="27"/>
      <c r="B37" s="40"/>
      <c r="C37" s="41"/>
      <c r="D37" s="42"/>
      <c r="E37" s="4" t="s">
        <v>194</v>
      </c>
      <c r="F37" s="57">
        <f xml:space="preserve"> SUM(J36:CC36)</f>
        <v>4</v>
      </c>
      <c r="G37" s="18" t="s">
        <v>181</v>
      </c>
    </row>
    <row r="38" spans="1:81" s="18" customFormat="1" ht="13">
      <c r="A38" s="27"/>
      <c r="B38" s="40"/>
      <c r="C38" s="41"/>
      <c r="D38" s="42"/>
      <c r="E38" s="4"/>
    </row>
    <row r="39" spans="1:81" s="18" customFormat="1" ht="13">
      <c r="A39" s="27" t="s">
        <v>195</v>
      </c>
      <c r="B39" s="40"/>
      <c r="C39" s="41"/>
      <c r="D39" s="42"/>
      <c r="E39" s="4"/>
    </row>
    <row r="40" spans="1:81" s="18" customFormat="1" ht="13">
      <c r="A40" s="27"/>
      <c r="B40" s="40"/>
      <c r="C40" s="41"/>
      <c r="D40" s="42"/>
      <c r="E40" s="4"/>
    </row>
    <row r="41" spans="1:81" s="19" customFormat="1" ht="13">
      <c r="A41" s="43"/>
      <c r="B41" s="40"/>
      <c r="C41" s="41"/>
      <c r="D41" s="30"/>
      <c r="E41" s="15" t="str">
        <f t="shared" ref="E41:V41" si="287" xml:space="preserve"> E$35</f>
        <v>Last Pre Forecast Flag</v>
      </c>
      <c r="F41" s="15">
        <f t="shared" si="287"/>
        <v>0</v>
      </c>
      <c r="G41" s="15" t="str">
        <f t="shared" si="287"/>
        <v>flag</v>
      </c>
      <c r="H41" s="132">
        <f t="shared" si="287"/>
        <v>1</v>
      </c>
      <c r="I41" s="132">
        <f t="shared" si="287"/>
        <v>0</v>
      </c>
      <c r="J41" s="132">
        <f t="shared" si="287"/>
        <v>0</v>
      </c>
      <c r="K41" s="132">
        <f t="shared" si="287"/>
        <v>0</v>
      </c>
      <c r="L41" s="132">
        <f t="shared" si="287"/>
        <v>0</v>
      </c>
      <c r="M41" s="132">
        <f xml:space="preserve"> M$35</f>
        <v>1</v>
      </c>
      <c r="N41" s="132">
        <f t="shared" si="287"/>
        <v>0</v>
      </c>
      <c r="O41" s="132">
        <f t="shared" si="287"/>
        <v>0</v>
      </c>
      <c r="P41" s="132">
        <f t="shared" si="287"/>
        <v>0</v>
      </c>
      <c r="Q41" s="132">
        <f t="shared" si="287"/>
        <v>0</v>
      </c>
      <c r="R41" s="132">
        <f t="shared" si="287"/>
        <v>0</v>
      </c>
      <c r="S41" s="132">
        <f t="shared" si="287"/>
        <v>0</v>
      </c>
      <c r="T41" s="132">
        <f t="shared" si="287"/>
        <v>0</v>
      </c>
      <c r="U41" s="132">
        <f t="shared" si="287"/>
        <v>0</v>
      </c>
      <c r="V41" s="132">
        <f t="shared" si="287"/>
        <v>0</v>
      </c>
    </row>
    <row r="42" spans="1:81" s="19" customFormat="1" ht="13">
      <c r="A42" s="43"/>
      <c r="B42" s="40"/>
      <c r="C42" s="41"/>
      <c r="D42" s="30"/>
      <c r="E42" s="15" t="s">
        <v>196</v>
      </c>
      <c r="G42" s="19" t="s">
        <v>183</v>
      </c>
      <c r="H42" s="19">
        <f xml:space="preserve"> SUM(L42:CC42)</f>
        <v>1</v>
      </c>
      <c r="J42" s="19">
        <f xml:space="preserve"> I41</f>
        <v>0</v>
      </c>
      <c r="K42" s="19">
        <f t="shared" ref="K42:R42" si="288" xml:space="preserve"> J41</f>
        <v>0</v>
      </c>
      <c r="L42" s="19">
        <f t="shared" si="288"/>
        <v>0</v>
      </c>
      <c r="M42" s="19">
        <f t="shared" si="288"/>
        <v>0</v>
      </c>
      <c r="N42" s="19">
        <f t="shared" si="288"/>
        <v>1</v>
      </c>
      <c r="O42" s="19">
        <f t="shared" si="288"/>
        <v>0</v>
      </c>
      <c r="P42" s="19">
        <f t="shared" si="288"/>
        <v>0</v>
      </c>
      <c r="Q42" s="19">
        <f t="shared" si="288"/>
        <v>0</v>
      </c>
      <c r="R42" s="19">
        <f t="shared" si="288"/>
        <v>0</v>
      </c>
      <c r="S42" s="19">
        <f t="shared" ref="S42" si="289" xml:space="preserve"> R41</f>
        <v>0</v>
      </c>
      <c r="T42" s="19">
        <f t="shared" ref="T42" si="290" xml:space="preserve"> S41</f>
        <v>0</v>
      </c>
      <c r="U42" s="19">
        <f t="shared" ref="U42" si="291" xml:space="preserve"> T41</f>
        <v>0</v>
      </c>
      <c r="V42" s="19">
        <f t="shared" ref="V42" si="292" xml:space="preserve"> U41</f>
        <v>0</v>
      </c>
    </row>
    <row r="43" spans="1:81" s="19" customFormat="1" ht="13">
      <c r="A43" s="43"/>
      <c r="B43" s="40"/>
      <c r="C43" s="41"/>
      <c r="D43" s="30"/>
      <c r="E43" s="15"/>
    </row>
    <row r="44" spans="1:81" s="32" customFormat="1" ht="13">
      <c r="A44" s="50"/>
      <c r="B44" s="51"/>
      <c r="C44" s="52"/>
      <c r="D44" s="53"/>
      <c r="E44" s="67" t="str">
        <f>InputsC!E17</f>
        <v>Last Pre Forecast Flag</v>
      </c>
      <c r="F44" s="68">
        <f>InputsC!F17</f>
        <v>45747</v>
      </c>
      <c r="G44" s="68" t="str">
        <f>InputsC!G17</f>
        <v>date</v>
      </c>
    </row>
    <row r="45" spans="1:81" s="19" customFormat="1" ht="13">
      <c r="A45" s="43"/>
      <c r="B45" s="40"/>
      <c r="C45" s="41"/>
      <c r="D45" s="30"/>
      <c r="E45" s="58" t="str">
        <f xml:space="preserve"> E$21</f>
        <v>Model Period Ending</v>
      </c>
      <c r="F45" s="58">
        <f t="shared" ref="F45:V45" si="293" xml:space="preserve"> F$21</f>
        <v>0</v>
      </c>
      <c r="G45" s="58" t="str">
        <f t="shared" si="293"/>
        <v>date</v>
      </c>
      <c r="H45" s="58">
        <f t="shared" si="293"/>
        <v>0</v>
      </c>
      <c r="I45" s="58">
        <f t="shared" si="293"/>
        <v>0</v>
      </c>
      <c r="J45" s="56">
        <f t="shared" si="293"/>
        <v>42825</v>
      </c>
      <c r="K45" s="56">
        <f t="shared" si="293"/>
        <v>43190</v>
      </c>
      <c r="L45" s="56">
        <f t="shared" si="293"/>
        <v>43555</v>
      </c>
      <c r="M45" s="56">
        <f t="shared" si="293"/>
        <v>43921</v>
      </c>
      <c r="N45" s="56">
        <f t="shared" si="293"/>
        <v>44286</v>
      </c>
      <c r="O45" s="56">
        <f t="shared" si="293"/>
        <v>44651</v>
      </c>
      <c r="P45" s="56">
        <f t="shared" si="293"/>
        <v>45016</v>
      </c>
      <c r="Q45" s="56">
        <f t="shared" si="293"/>
        <v>45382</v>
      </c>
      <c r="R45" s="56">
        <f t="shared" si="293"/>
        <v>45747</v>
      </c>
      <c r="S45" s="56">
        <f t="shared" si="293"/>
        <v>46112</v>
      </c>
      <c r="T45" s="56">
        <f t="shared" si="293"/>
        <v>46477</v>
      </c>
      <c r="U45" s="56">
        <f t="shared" si="293"/>
        <v>46843</v>
      </c>
      <c r="V45" s="56">
        <f t="shared" si="293"/>
        <v>47208</v>
      </c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</row>
    <row r="46" spans="1:81" s="19" customFormat="1" ht="13">
      <c r="A46" s="43"/>
      <c r="B46" s="40"/>
      <c r="C46" s="41"/>
      <c r="D46" s="30"/>
      <c r="E46" s="4" t="s">
        <v>197</v>
      </c>
      <c r="G46" s="19" t="s">
        <v>183</v>
      </c>
      <c r="H46" s="19">
        <f xml:space="preserve"> SUM(L46:CC46)</f>
        <v>1</v>
      </c>
      <c r="J46" s="19">
        <f xml:space="preserve"> IF(AND($F44 &gt; I45, $F44 &lt;= J45), 1, 0)</f>
        <v>0</v>
      </c>
      <c r="K46" s="19">
        <f t="shared" ref="K46:Q46" si="294" xml:space="preserve"> IF(AND($F44 &gt; J45, $F44 &lt;= K45), 1, 0)</f>
        <v>0</v>
      </c>
      <c r="L46" s="19">
        <f t="shared" si="294"/>
        <v>0</v>
      </c>
      <c r="M46" s="19">
        <f t="shared" si="294"/>
        <v>0</v>
      </c>
      <c r="N46" s="19">
        <f t="shared" si="294"/>
        <v>0</v>
      </c>
      <c r="O46" s="19">
        <f t="shared" si="294"/>
        <v>0</v>
      </c>
      <c r="P46" s="19">
        <f t="shared" si="294"/>
        <v>0</v>
      </c>
      <c r="Q46" s="19">
        <f t="shared" si="294"/>
        <v>0</v>
      </c>
      <c r="R46" s="19">
        <f xml:space="preserve"> IF(AND($F44 &gt; Q45, $F44 &lt;= R45), 1, 0)</f>
        <v>1</v>
      </c>
      <c r="S46" s="19">
        <f t="shared" ref="S46" si="295" xml:space="preserve"> IF(AND($F44 &gt; R45, $F44 &lt;= S45), 1, 0)</f>
        <v>0</v>
      </c>
      <c r="T46" s="19">
        <f t="shared" ref="T46" si="296" xml:space="preserve"> IF(AND($F44 &gt; S45, $F44 &lt;= T45), 1, 0)</f>
        <v>0</v>
      </c>
      <c r="U46" s="19">
        <f t="shared" ref="U46" si="297" xml:space="preserve"> IF(AND($F44 &gt; T45, $F44 &lt;= U45), 1, 0)</f>
        <v>0</v>
      </c>
      <c r="V46" s="19">
        <f t="shared" ref="V46" si="298" xml:space="preserve"> IF(AND($F44 &gt; U45, $F44 &lt;= V45), 1, 0)</f>
        <v>0</v>
      </c>
    </row>
    <row r="47" spans="1:81" s="19" customFormat="1" ht="13">
      <c r="A47" s="43"/>
      <c r="B47" s="40"/>
      <c r="C47" s="41"/>
      <c r="D47" s="30"/>
      <c r="E47" s="4"/>
    </row>
    <row r="48" spans="1:81" s="19" customFormat="1" ht="13">
      <c r="A48" s="43"/>
      <c r="B48" s="40"/>
      <c r="C48" s="41"/>
      <c r="D48" s="30"/>
      <c r="E48" s="4" t="str">
        <f xml:space="preserve"> E$42</f>
        <v>1st Forecast Period Flag</v>
      </c>
      <c r="F48" s="4">
        <f t="shared" ref="F48:V48" si="299" xml:space="preserve"> F$42</f>
        <v>0</v>
      </c>
      <c r="G48" s="4" t="str">
        <f t="shared" si="299"/>
        <v>flag</v>
      </c>
      <c r="H48" s="4">
        <f t="shared" si="299"/>
        <v>1</v>
      </c>
      <c r="I48" s="4">
        <f t="shared" si="299"/>
        <v>0</v>
      </c>
      <c r="J48" s="4">
        <f t="shared" si="299"/>
        <v>0</v>
      </c>
      <c r="K48" s="4">
        <f t="shared" si="299"/>
        <v>0</v>
      </c>
      <c r="L48" s="4">
        <f t="shared" si="299"/>
        <v>0</v>
      </c>
      <c r="M48" s="4">
        <f t="shared" si="299"/>
        <v>0</v>
      </c>
      <c r="N48" s="4">
        <f xml:space="preserve"> N$42</f>
        <v>1</v>
      </c>
      <c r="O48" s="4">
        <f t="shared" si="299"/>
        <v>0</v>
      </c>
      <c r="P48" s="4">
        <f t="shared" si="299"/>
        <v>0</v>
      </c>
      <c r="Q48" s="4">
        <f t="shared" si="299"/>
        <v>0</v>
      </c>
      <c r="R48" s="4">
        <f t="shared" si="299"/>
        <v>0</v>
      </c>
      <c r="S48" s="4">
        <f t="shared" si="299"/>
        <v>0</v>
      </c>
      <c r="T48" s="4">
        <f t="shared" si="299"/>
        <v>0</v>
      </c>
      <c r="U48" s="4">
        <f t="shared" si="299"/>
        <v>0</v>
      </c>
      <c r="V48" s="4">
        <f t="shared" si="299"/>
        <v>0</v>
      </c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</row>
    <row r="49" spans="1:81" s="19" customFormat="1" ht="13">
      <c r="A49" s="43"/>
      <c r="B49" s="40"/>
      <c r="C49" s="41"/>
      <c r="D49" s="30"/>
      <c r="E49" s="4" t="str">
        <f xml:space="preserve"> E$46</f>
        <v>Last Forecast Period Flag</v>
      </c>
      <c r="F49" s="4">
        <f t="shared" ref="F49:V49" si="300" xml:space="preserve"> F$46</f>
        <v>0</v>
      </c>
      <c r="G49" s="4" t="str">
        <f t="shared" si="300"/>
        <v>flag</v>
      </c>
      <c r="H49" s="4">
        <f t="shared" si="300"/>
        <v>1</v>
      </c>
      <c r="I49" s="4">
        <f t="shared" si="300"/>
        <v>0</v>
      </c>
      <c r="J49" s="4">
        <f t="shared" si="300"/>
        <v>0</v>
      </c>
      <c r="K49" s="4">
        <f t="shared" si="300"/>
        <v>0</v>
      </c>
      <c r="L49" s="4">
        <f t="shared" si="300"/>
        <v>0</v>
      </c>
      <c r="M49" s="4">
        <f t="shared" si="300"/>
        <v>0</v>
      </c>
      <c r="N49" s="4">
        <f t="shared" si="300"/>
        <v>0</v>
      </c>
      <c r="O49" s="4">
        <f t="shared" si="300"/>
        <v>0</v>
      </c>
      <c r="P49" s="4">
        <f t="shared" si="300"/>
        <v>0</v>
      </c>
      <c r="Q49" s="4">
        <f t="shared" si="300"/>
        <v>0</v>
      </c>
      <c r="R49" s="4">
        <f xml:space="preserve"> R$46</f>
        <v>1</v>
      </c>
      <c r="S49" s="4">
        <f t="shared" si="300"/>
        <v>0</v>
      </c>
      <c r="T49" s="4">
        <f t="shared" si="300"/>
        <v>0</v>
      </c>
      <c r="U49" s="4">
        <f t="shared" si="300"/>
        <v>0</v>
      </c>
      <c r="V49" s="4">
        <f t="shared" si="300"/>
        <v>0</v>
      </c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</row>
    <row r="50" spans="1:81" s="60" customFormat="1" ht="13">
      <c r="A50" s="43"/>
      <c r="B50" s="40"/>
      <c r="C50" s="41"/>
      <c r="D50" s="30"/>
      <c r="E50" s="39" t="s">
        <v>198</v>
      </c>
      <c r="G50" s="60" t="s">
        <v>183</v>
      </c>
      <c r="H50" s="60">
        <f xml:space="preserve"> SUM(L50:CC50)</f>
        <v>5</v>
      </c>
      <c r="I50" s="61"/>
      <c r="J50" s="60">
        <f xml:space="preserve"> J48 - I49 + I50</f>
        <v>0</v>
      </c>
      <c r="K50" s="60">
        <f t="shared" ref="K50:Q50" si="301" xml:space="preserve"> K48 - J49 + J50</f>
        <v>0</v>
      </c>
      <c r="L50" s="60">
        <f t="shared" si="301"/>
        <v>0</v>
      </c>
      <c r="M50" s="60">
        <f t="shared" si="301"/>
        <v>0</v>
      </c>
      <c r="N50" s="60">
        <f t="shared" si="301"/>
        <v>1</v>
      </c>
      <c r="O50" s="60">
        <f t="shared" si="301"/>
        <v>1</v>
      </c>
      <c r="P50" s="60">
        <f t="shared" si="301"/>
        <v>1</v>
      </c>
      <c r="Q50" s="60">
        <f t="shared" si="301"/>
        <v>1</v>
      </c>
      <c r="R50" s="60">
        <f xml:space="preserve"> R48 - Q49 + Q50</f>
        <v>1</v>
      </c>
      <c r="S50" s="60">
        <f t="shared" ref="S50" si="302" xml:space="preserve"> S48 - R49 + R50</f>
        <v>0</v>
      </c>
      <c r="T50" s="60">
        <f t="shared" ref="T50" si="303" xml:space="preserve"> T48 - S49 + S50</f>
        <v>0</v>
      </c>
      <c r="U50" s="60">
        <f t="shared" ref="U50" si="304" xml:space="preserve"> U48 - T49 + T50</f>
        <v>0</v>
      </c>
      <c r="V50" s="60">
        <f t="shared" ref="V50" si="305" xml:space="preserve"> V48 - U49 + U50</f>
        <v>0</v>
      </c>
    </row>
    <row r="51" spans="1:81" s="18" customFormat="1" ht="13">
      <c r="A51" s="27"/>
      <c r="B51" s="40"/>
      <c r="C51" s="41"/>
      <c r="D51" s="42"/>
      <c r="E51" s="4" t="s">
        <v>199</v>
      </c>
      <c r="F51" s="18">
        <f xml:space="preserve"> SUM(L50:CC50)</f>
        <v>5</v>
      </c>
      <c r="G51" s="18" t="s">
        <v>181</v>
      </c>
    </row>
    <row r="52" spans="1:81" s="18" customFormat="1" ht="13">
      <c r="A52" s="27"/>
      <c r="B52" s="40"/>
      <c r="C52" s="41"/>
      <c r="D52" s="42"/>
      <c r="E52" s="4"/>
    </row>
    <row r="53" spans="1:81" s="18" customFormat="1" ht="13">
      <c r="A53" s="27"/>
      <c r="B53" s="40"/>
      <c r="C53" s="41"/>
      <c r="D53" s="42"/>
      <c r="E53" s="4" t="str">
        <f xml:space="preserve"> E$36</f>
        <v>Pre Forecast Period Flag</v>
      </c>
      <c r="F53" s="4">
        <f t="shared" ref="F53:V53" si="306" xml:space="preserve"> F$36</f>
        <v>0</v>
      </c>
      <c r="G53" s="4" t="str">
        <f t="shared" si="306"/>
        <v>flag</v>
      </c>
      <c r="H53" s="131">
        <f t="shared" si="306"/>
        <v>4</v>
      </c>
      <c r="I53" s="131">
        <f t="shared" si="306"/>
        <v>0</v>
      </c>
      <c r="J53" s="131">
        <f t="shared" si="306"/>
        <v>1</v>
      </c>
      <c r="K53" s="131">
        <f t="shared" si="306"/>
        <v>1</v>
      </c>
      <c r="L53" s="131">
        <f t="shared" si="306"/>
        <v>1</v>
      </c>
      <c r="M53" s="131">
        <f t="shared" si="306"/>
        <v>1</v>
      </c>
      <c r="N53" s="131">
        <f t="shared" si="306"/>
        <v>0</v>
      </c>
      <c r="O53" s="131">
        <f t="shared" si="306"/>
        <v>0</v>
      </c>
      <c r="P53" s="131">
        <f t="shared" si="306"/>
        <v>0</v>
      </c>
      <c r="Q53" s="131">
        <f t="shared" si="306"/>
        <v>0</v>
      </c>
      <c r="R53" s="131">
        <f t="shared" si="306"/>
        <v>0</v>
      </c>
      <c r="S53" s="131">
        <f t="shared" si="306"/>
        <v>0</v>
      </c>
      <c r="T53" s="131">
        <f t="shared" si="306"/>
        <v>0</v>
      </c>
      <c r="U53" s="131">
        <f t="shared" si="306"/>
        <v>0</v>
      </c>
      <c r="V53" s="131">
        <f t="shared" si="306"/>
        <v>0</v>
      </c>
    </row>
    <row r="54" spans="1:81" s="18" customFormat="1" ht="13">
      <c r="A54" s="27"/>
      <c r="B54" s="40"/>
      <c r="C54" s="41"/>
      <c r="D54" s="42"/>
      <c r="E54" s="4" t="str">
        <f xml:space="preserve"> E$50</f>
        <v>Forecast Period Flag</v>
      </c>
      <c r="F54" s="4">
        <f t="shared" ref="F54:V54" si="307" xml:space="preserve"> F$50</f>
        <v>0</v>
      </c>
      <c r="G54" s="4" t="str">
        <f t="shared" si="307"/>
        <v>flag</v>
      </c>
      <c r="H54" s="131">
        <f t="shared" si="307"/>
        <v>5</v>
      </c>
      <c r="I54" s="131">
        <f t="shared" si="307"/>
        <v>0</v>
      </c>
      <c r="J54" s="131">
        <f t="shared" si="307"/>
        <v>0</v>
      </c>
      <c r="K54" s="131">
        <f t="shared" si="307"/>
        <v>0</v>
      </c>
      <c r="L54" s="131">
        <f t="shared" si="307"/>
        <v>0</v>
      </c>
      <c r="M54" s="131">
        <f t="shared" si="307"/>
        <v>0</v>
      </c>
      <c r="N54" s="131">
        <f t="shared" si="307"/>
        <v>1</v>
      </c>
      <c r="O54" s="131">
        <f t="shared" si="307"/>
        <v>1</v>
      </c>
      <c r="P54" s="131">
        <f t="shared" si="307"/>
        <v>1</v>
      </c>
      <c r="Q54" s="131">
        <f t="shared" si="307"/>
        <v>1</v>
      </c>
      <c r="R54" s="131">
        <f xml:space="preserve"> R$50</f>
        <v>1</v>
      </c>
      <c r="S54" s="131">
        <f t="shared" si="307"/>
        <v>0</v>
      </c>
      <c r="T54" s="131">
        <f t="shared" si="307"/>
        <v>0</v>
      </c>
      <c r="U54" s="131">
        <f t="shared" si="307"/>
        <v>0</v>
      </c>
      <c r="V54" s="131">
        <f t="shared" si="307"/>
        <v>0</v>
      </c>
    </row>
    <row r="55" spans="1:81" s="18" customFormat="1" ht="13">
      <c r="A55" s="27"/>
      <c r="B55" s="40"/>
      <c r="C55" s="41"/>
      <c r="D55" s="42"/>
      <c r="E55" s="39" t="s">
        <v>200</v>
      </c>
      <c r="F55" s="144"/>
      <c r="G55" s="144" t="s">
        <v>183</v>
      </c>
      <c r="H55" s="144"/>
      <c r="I55" s="144"/>
      <c r="J55" s="144" t="str">
        <f t="shared" ref="J55:K55" si="308" xml:space="preserve"> IF(J53 = 1, "Pre Fcst", IF(J54 = 1, "Forecast", "Post-Fcst"))</f>
        <v>Pre Fcst</v>
      </c>
      <c r="K55" s="144" t="str">
        <f t="shared" si="308"/>
        <v>Pre Fcst</v>
      </c>
      <c r="L55" s="144" t="str">
        <f t="shared" ref="L55:V55" si="309" xml:space="preserve"> IF(L53 = 1, "Pre Fcst", IF(L54 = 1, "Forecast", "Post-Fcst"))</f>
        <v>Pre Fcst</v>
      </c>
      <c r="M55" s="144" t="str">
        <f t="shared" si="309"/>
        <v>Pre Fcst</v>
      </c>
      <c r="N55" s="144" t="str">
        <f t="shared" si="309"/>
        <v>Forecast</v>
      </c>
      <c r="O55" s="144" t="str">
        <f t="shared" si="309"/>
        <v>Forecast</v>
      </c>
      <c r="P55" s="144" t="str">
        <f t="shared" si="309"/>
        <v>Forecast</v>
      </c>
      <c r="Q55" s="144" t="str">
        <f t="shared" si="309"/>
        <v>Forecast</v>
      </c>
      <c r="R55" s="144" t="str">
        <f t="shared" si="309"/>
        <v>Forecast</v>
      </c>
      <c r="S55" s="144" t="str">
        <f t="shared" si="309"/>
        <v>Post-Fcst</v>
      </c>
      <c r="T55" s="144" t="str">
        <f t="shared" si="309"/>
        <v>Post-Fcst</v>
      </c>
      <c r="U55" s="144" t="str">
        <f t="shared" si="309"/>
        <v>Post-Fcst</v>
      </c>
      <c r="V55" s="144" t="str">
        <f t="shared" si="309"/>
        <v>Post-Fcst</v>
      </c>
    </row>
    <row r="56" spans="1:81" s="18" customFormat="1" ht="13">
      <c r="A56" s="27"/>
      <c r="B56" s="40"/>
      <c r="C56" s="41"/>
      <c r="D56" s="42"/>
      <c r="E56" s="39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</row>
    <row r="57" spans="1:81" s="60" customFormat="1" ht="13">
      <c r="A57" s="152"/>
      <c r="B57" s="153"/>
      <c r="C57" s="154"/>
      <c r="D57" s="155"/>
      <c r="E57" s="156" t="s">
        <v>201</v>
      </c>
      <c r="F57" s="156"/>
      <c r="G57" s="156" t="s">
        <v>179</v>
      </c>
      <c r="H57" s="156"/>
      <c r="I57" s="156"/>
      <c r="J57" s="156">
        <v>0</v>
      </c>
      <c r="K57" s="156">
        <v>0</v>
      </c>
      <c r="L57" s="156">
        <v>0</v>
      </c>
      <c r="M57" s="156">
        <v>0</v>
      </c>
      <c r="N57" s="157">
        <v>1</v>
      </c>
      <c r="O57" s="157">
        <v>2</v>
      </c>
      <c r="P57" s="157">
        <v>3</v>
      </c>
      <c r="Q57" s="157">
        <v>4</v>
      </c>
      <c r="R57" s="157">
        <v>5</v>
      </c>
      <c r="S57" s="157">
        <v>5</v>
      </c>
      <c r="T57" s="157">
        <v>5</v>
      </c>
      <c r="U57" s="157">
        <v>5</v>
      </c>
      <c r="V57" s="157">
        <v>5</v>
      </c>
    </row>
    <row r="58" spans="1:81" s="18" customFormat="1" ht="13">
      <c r="A58" s="27"/>
      <c r="B58" s="40"/>
      <c r="C58" s="41"/>
      <c r="D58" s="42"/>
      <c r="E58" s="39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</row>
    <row r="59" spans="1:81" s="108" customFormat="1" ht="13">
      <c r="A59" s="27" t="s">
        <v>202</v>
      </c>
    </row>
    <row r="60" spans="1:81" s="108" customFormat="1" ht="12.5"/>
    <row r="61" spans="1:81" s="108" customFormat="1" ht="13">
      <c r="B61" s="119"/>
      <c r="C61" s="120"/>
      <c r="D61" s="121"/>
      <c r="E61" s="10" t="str">
        <f xml:space="preserve"> E$9</f>
        <v>Model column total</v>
      </c>
      <c r="F61" s="10">
        <f xml:space="preserve"> F$9</f>
        <v>13</v>
      </c>
      <c r="G61" s="10" t="str">
        <f xml:space="preserve"> G$9</f>
        <v>columns</v>
      </c>
    </row>
    <row r="62" spans="1:81" s="108" customFormat="1" ht="13">
      <c r="B62" s="119"/>
      <c r="C62" s="120"/>
      <c r="D62" s="121" t="s">
        <v>203</v>
      </c>
      <c r="E62" s="10" t="str">
        <f xml:space="preserve"> E$37</f>
        <v>Pre Forecast Period Total</v>
      </c>
      <c r="F62" s="10">
        <f xml:space="preserve"> F$37</f>
        <v>4</v>
      </c>
      <c r="G62" s="10" t="str">
        <f xml:space="preserve"> G$37</f>
        <v>columns</v>
      </c>
    </row>
    <row r="63" spans="1:81" s="108" customFormat="1" ht="13">
      <c r="B63" s="119"/>
      <c r="C63" s="120"/>
      <c r="D63" s="121" t="s">
        <v>203</v>
      </c>
      <c r="E63" s="10" t="str">
        <f xml:space="preserve"> E$51</f>
        <v xml:space="preserve">Forecast Period Total </v>
      </c>
      <c r="F63" s="10">
        <f xml:space="preserve"> F$51</f>
        <v>5</v>
      </c>
      <c r="G63" s="10" t="str">
        <f xml:space="preserve"> G$51</f>
        <v>columns</v>
      </c>
    </row>
    <row r="64" spans="1:81" s="108" customFormat="1" ht="13">
      <c r="B64" s="119"/>
      <c r="C64" s="120"/>
      <c r="D64" s="122"/>
      <c r="E64" s="3" t="s">
        <v>204</v>
      </c>
      <c r="F64" s="118">
        <f xml:space="preserve"> IF(F61 - SUM(F62:F63) &lt;&gt; 0, 1, 0)</f>
        <v>1</v>
      </c>
      <c r="G64" s="123" t="s">
        <v>205</v>
      </c>
    </row>
    <row r="65" spans="1:1" s="108" customFormat="1" ht="12.5"/>
    <row r="66" spans="1:1" s="133" customFormat="1" ht="13">
      <c r="A66" s="134" t="s">
        <v>88</v>
      </c>
    </row>
    <row r="67" spans="1:1" s="108" customFormat="1" ht="12.5"/>
    <row r="68" spans="1:1" s="108" customFormat="1" ht="12.5" hidden="1"/>
    <row r="69" spans="1:1" s="108" customFormat="1" ht="12.5" hidden="1"/>
    <row r="70" spans="1:1" s="108" customFormat="1" ht="12.5" hidden="1"/>
    <row r="71" spans="1:1" s="108" customFormat="1" ht="12.5" hidden="1"/>
    <row r="72" spans="1:1" s="108" customFormat="1" ht="12.5" hidden="1"/>
    <row r="73" spans="1:1" s="108" customFormat="1" ht="12.5" hidden="1"/>
    <row r="74" spans="1:1" s="108" customFormat="1" ht="12.5" hidden="1"/>
    <row r="75" spans="1:1" s="108" customFormat="1" ht="12.5" hidden="1"/>
    <row r="76" spans="1:1" s="108" customFormat="1" ht="12.5" hidden="1"/>
    <row r="77" spans="1:1" ht="14.5" hidden="1" customHeight="1"/>
    <row r="78" spans="1:1" ht="14.5" hidden="1" customHeight="1"/>
    <row r="79" spans="1:1" ht="14.5" hidden="1" customHeight="1"/>
  </sheetData>
  <conditionalFormatting sqref="F64">
    <cfRule type="cellIs" dxfId="24" priority="15" stopIfTrue="1" operator="notEqual">
      <formula>0</formula>
    </cfRule>
    <cfRule type="cellIs" dxfId="23" priority="16" stopIfTrue="1" operator="equal">
      <formula>""</formula>
    </cfRule>
  </conditionalFormatting>
  <conditionalFormatting sqref="J3:V3">
    <cfRule type="cellIs" dxfId="22" priority="1" operator="equal">
      <formula>"Post-Fcst"</formula>
    </cfRule>
    <cfRule type="cellIs" dxfId="21" priority="2" operator="equal">
      <formula>"Forecast"</formula>
    </cfRule>
    <cfRule type="cellIs" dxfId="20" priority="3" operator="equal">
      <formula>"Pre Fcst"</formula>
    </cfRule>
  </conditionalFormatting>
  <printOptions headings="1"/>
  <pageMargins left="0.70866141732283472" right="0.70866141732283472" top="0.74803149606299213" bottom="0.74803149606299213" header="0.31496062992125984" footer="0.31496062992125984"/>
  <pageSetup paperSize="9" scale="53" fitToHeight="0" orientation="landscape" blackAndWhite="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A7EF8A-E399-46BB-9417-3EBE5520E62D}">
  <sheetPr codeName="Sheet14">
    <outlinePr summaryBelow="0"/>
    <pageSetUpPr fitToPage="1"/>
  </sheetPr>
  <dimension ref="A1:XFC1986"/>
  <sheetViews>
    <sheetView showGridLines="0" zoomScale="88" zoomScaleNormal="80" workbookViewId="0">
      <pane xSplit="9" ySplit="5" topLeftCell="J6" activePane="bottomRight" state="frozen"/>
      <selection pane="topRight"/>
      <selection pane="bottomLeft"/>
      <selection pane="bottomRight" activeCell="E5" sqref="E5"/>
    </sheetView>
  </sheetViews>
  <sheetFormatPr defaultColWidth="0" defaultRowHeight="14.5" zeroHeight="1" outlineLevelRow="1"/>
  <cols>
    <col min="1" max="1" width="1.08984375" style="8" customWidth="1"/>
    <col min="2" max="2" width="1.08984375" style="1" customWidth="1"/>
    <col min="3" max="3" width="1.08984375" style="2" customWidth="1"/>
    <col min="4" max="4" width="1.08984375" style="9" customWidth="1"/>
    <col min="5" max="5" width="124.6328125" style="10" bestFit="1" customWidth="1"/>
    <col min="6" max="6" width="17.7265625" style="251" customWidth="1"/>
    <col min="7" max="7" width="11.08984375" style="10" customWidth="1"/>
    <col min="8" max="8" width="12.6328125" style="10" customWidth="1"/>
    <col min="9" max="9" width="1.36328125" style="10" customWidth="1"/>
    <col min="10" max="10" width="12.36328125" style="10" customWidth="1"/>
    <col min="11" max="11" width="15.36328125" style="10" bestFit="1" customWidth="1"/>
    <col min="12" max="16" width="12.36328125" style="10" customWidth="1"/>
    <col min="17" max="17" width="12.36328125" style="164" customWidth="1"/>
    <col min="18" max="18" width="10.08984375" style="164" bestFit="1" customWidth="1"/>
    <col min="19" max="19" width="10.08984375" customWidth="1"/>
    <col min="20" max="22" width="10.08984375" bestFit="1" customWidth="1"/>
    <col min="23" max="16383" width="9.08984375" hidden="1"/>
    <col min="16384" max="16384" width="3.6328125" hidden="1"/>
  </cols>
  <sheetData>
    <row r="1" spans="1:22" ht="25">
      <c r="A1" s="62" t="str">
        <f ca="1" xml:space="preserve"> RIGHT(CELL("filename", A1), LEN(CELL("filename", A1)) - SEARCH("]", CELL("filename", A1)))</f>
        <v>CalcTiming Adjusted</v>
      </c>
      <c r="B1" s="63"/>
      <c r="C1" s="64"/>
      <c r="D1" s="63"/>
      <c r="E1" s="65"/>
      <c r="F1" s="24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</row>
    <row r="2" spans="1:22">
      <c r="A2" s="5"/>
      <c r="B2" s="5"/>
      <c r="C2" s="6"/>
      <c r="D2" s="7"/>
      <c r="E2" s="108" t="str">
        <f xml:space="preserve"> Time!E$2</f>
        <v>Model Period Ending</v>
      </c>
      <c r="F2" s="388"/>
      <c r="G2" s="339"/>
      <c r="H2" s="108">
        <f xml:space="preserve"> Time!H$2</f>
        <v>0</v>
      </c>
      <c r="I2" s="108">
        <f xml:space="preserve"> Time!I$2</f>
        <v>0</v>
      </c>
      <c r="J2" s="389">
        <f xml:space="preserve"> Time!J$21</f>
        <v>42825</v>
      </c>
      <c r="K2" s="389">
        <f xml:space="preserve"> Time!K$21</f>
        <v>43190</v>
      </c>
      <c r="L2" s="389">
        <f xml:space="preserve"> Time!L$21</f>
        <v>43555</v>
      </c>
      <c r="M2" s="389">
        <f xml:space="preserve"> Time!M$21</f>
        <v>43921</v>
      </c>
      <c r="N2" s="389">
        <f xml:space="preserve"> Time!N$21</f>
        <v>44286</v>
      </c>
      <c r="O2" s="389">
        <f xml:space="preserve"> Time!O$21</f>
        <v>44651</v>
      </c>
      <c r="P2" s="389">
        <f xml:space="preserve"> Time!P$21</f>
        <v>45016</v>
      </c>
      <c r="Q2" s="389">
        <f xml:space="preserve"> Time!Q$21</f>
        <v>45382</v>
      </c>
      <c r="R2" s="389">
        <f xml:space="preserve"> Time!R$21</f>
        <v>45747</v>
      </c>
      <c r="S2" s="389">
        <f xml:space="preserve"> Time!S$21</f>
        <v>46112</v>
      </c>
      <c r="T2" s="389">
        <f xml:space="preserve"> Time!T$21</f>
        <v>46477</v>
      </c>
      <c r="U2" s="389">
        <f xml:space="preserve"> Time!U$21</f>
        <v>46843</v>
      </c>
      <c r="V2" s="389">
        <f xml:space="preserve"> Time!V$21</f>
        <v>47208</v>
      </c>
    </row>
    <row r="3" spans="1:22">
      <c r="E3" s="108" t="str">
        <f xml:space="preserve"> Time!E$3</f>
        <v>Pre Forecast vs Forecast</v>
      </c>
      <c r="F3" s="388"/>
      <c r="G3" s="339"/>
      <c r="H3" s="108">
        <f xml:space="preserve"> Time!H$3</f>
        <v>0</v>
      </c>
      <c r="I3" s="108">
        <f xml:space="preserve"> Time!I$3</f>
        <v>0</v>
      </c>
      <c r="J3" s="339" t="str">
        <f xml:space="preserve"> Time!J55</f>
        <v>Pre Fcst</v>
      </c>
      <c r="K3" s="339" t="str">
        <f xml:space="preserve"> Time!K55</f>
        <v>Pre Fcst</v>
      </c>
      <c r="L3" s="339" t="str">
        <f xml:space="preserve"> Time!L55</f>
        <v>Pre Fcst</v>
      </c>
      <c r="M3" s="339" t="str">
        <f xml:space="preserve"> Time!M55</f>
        <v>Pre Fcst</v>
      </c>
      <c r="N3" s="339" t="str">
        <f xml:space="preserve"> Time!N55</f>
        <v>Forecast</v>
      </c>
      <c r="O3" s="339" t="str">
        <f xml:space="preserve"> Time!O55</f>
        <v>Forecast</v>
      </c>
      <c r="P3" s="339" t="str">
        <f xml:space="preserve"> Time!P55</f>
        <v>Forecast</v>
      </c>
      <c r="Q3" s="339" t="str">
        <f xml:space="preserve"> Time!Q55</f>
        <v>Forecast</v>
      </c>
      <c r="R3" s="339" t="str">
        <f xml:space="preserve"> Time!R55</f>
        <v>Forecast</v>
      </c>
      <c r="S3" s="339" t="str">
        <f xml:space="preserve"> Time!S55</f>
        <v>Post-Fcst</v>
      </c>
      <c r="T3" s="339" t="str">
        <f xml:space="preserve"> Time!T55</f>
        <v>Post-Fcst</v>
      </c>
      <c r="U3" s="339" t="str">
        <f xml:space="preserve"> Time!U55</f>
        <v>Post-Fcst</v>
      </c>
      <c r="V3" s="339" t="str">
        <f xml:space="preserve"> Time!V55</f>
        <v>Post-Fcst</v>
      </c>
    </row>
    <row r="4" spans="1:22">
      <c r="A4" s="4"/>
      <c r="B4" s="4"/>
      <c r="C4" s="4"/>
      <c r="D4" s="11"/>
      <c r="E4" s="108" t="str">
        <f xml:space="preserve"> Time!E$4</f>
        <v>Financial Year Ending</v>
      </c>
      <c r="F4" s="142"/>
      <c r="G4" s="108"/>
      <c r="H4" s="108">
        <f xml:space="preserve"> Time!H$4</f>
        <v>0</v>
      </c>
      <c r="I4" s="108">
        <f xml:space="preserve"> Time!I$4</f>
        <v>0</v>
      </c>
      <c r="J4" s="135">
        <f xml:space="preserve"> Time!J$29</f>
        <v>2017</v>
      </c>
      <c r="K4" s="135">
        <f xml:space="preserve"> Time!K$29</f>
        <v>2018</v>
      </c>
      <c r="L4" s="135">
        <f xml:space="preserve"> Time!L$29</f>
        <v>2019</v>
      </c>
      <c r="M4" s="135">
        <f xml:space="preserve"> Time!M$29</f>
        <v>2020</v>
      </c>
      <c r="N4" s="135">
        <f xml:space="preserve"> Time!N$29</f>
        <v>2021</v>
      </c>
      <c r="O4" s="135">
        <f xml:space="preserve"> Time!O$29</f>
        <v>2022</v>
      </c>
      <c r="P4" s="135">
        <f xml:space="preserve"> Time!P$29</f>
        <v>2023</v>
      </c>
      <c r="Q4" s="135">
        <f xml:space="preserve"> Time!Q$29</f>
        <v>2024</v>
      </c>
      <c r="R4" s="135">
        <f xml:space="preserve"> Time!R$29</f>
        <v>2025</v>
      </c>
      <c r="S4" s="135">
        <f xml:space="preserve"> Time!S$29</f>
        <v>2026</v>
      </c>
      <c r="T4" s="135">
        <f xml:space="preserve"> Time!T$29</f>
        <v>2027</v>
      </c>
      <c r="U4" s="135">
        <f xml:space="preserve"> Time!U$29</f>
        <v>2028</v>
      </c>
      <c r="V4" s="135">
        <f xml:space="preserve"> Time!V$29</f>
        <v>2029</v>
      </c>
    </row>
    <row r="5" spans="1:22">
      <c r="A5" s="12"/>
      <c r="B5" s="12"/>
      <c r="C5" s="4"/>
      <c r="D5" s="11"/>
      <c r="E5" s="108" t="str">
        <f xml:space="preserve"> Time!E$5</f>
        <v>Model column counter</v>
      </c>
      <c r="F5" s="244" t="s">
        <v>145</v>
      </c>
      <c r="G5" s="1" t="s">
        <v>146</v>
      </c>
      <c r="H5" s="14" t="s">
        <v>147</v>
      </c>
      <c r="I5" s="104"/>
      <c r="J5" s="136">
        <f xml:space="preserve"> Time!J$8</f>
        <v>1</v>
      </c>
      <c r="K5" s="136">
        <f xml:space="preserve"> Time!K$8</f>
        <v>2</v>
      </c>
      <c r="L5" s="136">
        <f xml:space="preserve"> Time!L$8</f>
        <v>3</v>
      </c>
      <c r="M5" s="136">
        <f xml:space="preserve"> Time!M$8</f>
        <v>4</v>
      </c>
      <c r="N5" s="136">
        <f xml:space="preserve"> Time!N$8</f>
        <v>5</v>
      </c>
      <c r="O5" s="136">
        <f xml:space="preserve"> Time!O$8</f>
        <v>6</v>
      </c>
      <c r="P5" s="136">
        <f xml:space="preserve"> Time!P$8</f>
        <v>7</v>
      </c>
      <c r="Q5" s="136">
        <f xml:space="preserve"> Time!Q$8</f>
        <v>8</v>
      </c>
      <c r="R5" s="136">
        <f xml:space="preserve"> Time!R$8</f>
        <v>9</v>
      </c>
      <c r="S5" s="136">
        <f xml:space="preserve"> Time!S$8</f>
        <v>10</v>
      </c>
      <c r="T5" s="136">
        <f xml:space="preserve"> Time!T$8</f>
        <v>11</v>
      </c>
      <c r="U5" s="136">
        <f xml:space="preserve"> Time!U$8</f>
        <v>12</v>
      </c>
      <c r="V5" s="136">
        <f xml:space="preserve"> Time!V$8</f>
        <v>13</v>
      </c>
    </row>
    <row r="6" spans="1:22">
      <c r="A6" s="12"/>
      <c r="B6" s="12"/>
      <c r="C6" s="4"/>
      <c r="D6" s="11"/>
      <c r="E6" s="108"/>
      <c r="F6" s="244"/>
      <c r="G6" s="1"/>
      <c r="H6" s="14"/>
      <c r="I6" s="104"/>
      <c r="J6" s="136"/>
      <c r="K6" s="136"/>
      <c r="L6" s="136"/>
      <c r="M6" s="136"/>
      <c r="N6" s="136"/>
      <c r="O6" s="136"/>
      <c r="P6" s="136"/>
      <c r="Q6" s="136"/>
      <c r="R6" s="136"/>
    </row>
    <row r="7" spans="1:22">
      <c r="A7" s="72" t="str">
        <f>"Calculation of adjustments " &amp; TEXT(MID(InputsR!A22,1,100),1)</f>
        <v>Calculation of adjustments 1</v>
      </c>
      <c r="B7" s="72"/>
      <c r="C7" s="72"/>
      <c r="D7" s="72"/>
      <c r="E7" s="72"/>
      <c r="F7" s="245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</row>
    <row r="8" spans="1:22">
      <c r="A8" s="339"/>
      <c r="B8" s="339"/>
      <c r="C8" s="339"/>
      <c r="D8" s="339"/>
      <c r="E8" s="339"/>
      <c r="F8" s="388"/>
      <c r="G8" s="339"/>
      <c r="H8" s="339"/>
      <c r="I8" s="339"/>
      <c r="J8" s="339"/>
      <c r="K8" s="339"/>
      <c r="L8" s="339"/>
      <c r="M8" s="339"/>
      <c r="N8" s="339"/>
      <c r="O8" s="339"/>
      <c r="P8" s="339"/>
      <c r="Q8" s="339"/>
      <c r="R8" s="339"/>
    </row>
    <row r="9" spans="1:22">
      <c r="A9" s="339"/>
      <c r="B9" s="172" t="str">
        <f>"Company 1 " &amp;InputsR!F26 &amp;" Adjustments"</f>
        <v>Company 1 TMS Adjustments</v>
      </c>
      <c r="C9" s="172"/>
      <c r="D9" s="339"/>
      <c r="E9" s="111"/>
      <c r="F9" s="169"/>
      <c r="G9" s="111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</row>
    <row r="10" spans="1:22" outlineLevel="1">
      <c r="A10" s="339"/>
      <c r="B10" s="339"/>
      <c r="C10" s="172"/>
      <c r="D10" s="339"/>
      <c r="E10" s="111"/>
      <c r="F10" s="169"/>
      <c r="G10" s="111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</row>
    <row r="11" spans="1:22" outlineLevel="1">
      <c r="A11" s="339"/>
      <c r="B11" s="339"/>
      <c r="C11" s="172" t="s">
        <v>206</v>
      </c>
      <c r="D11" s="172"/>
      <c r="E11" s="111"/>
      <c r="F11" s="169"/>
      <c r="G11" s="111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</row>
    <row r="12" spans="1:22" outlineLevel="1">
      <c r="A12" s="339"/>
      <c r="B12" s="339"/>
      <c r="C12" s="339"/>
      <c r="D12" s="339"/>
      <c r="E12" s="111"/>
      <c r="F12" s="169"/>
      <c r="G12" s="111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</row>
    <row r="13" spans="1:22" s="166" customFormat="1" outlineLevel="1">
      <c r="A13" s="168"/>
      <c r="B13" s="168"/>
      <c r="C13" s="168"/>
      <c r="D13" s="168"/>
      <c r="E13" s="111" t="str">
        <f xml:space="preserve"> InputsR!E$34</f>
        <v>TMS cumulative percentage of allocated spend given gate reached for 1</v>
      </c>
      <c r="F13" s="246">
        <f>InputsR!F$41</f>
        <v>0.6</v>
      </c>
      <c r="G13" s="111" t="str">
        <f xml:space="preserve"> InputsR!G$34</f>
        <v>%</v>
      </c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</row>
    <row r="14" spans="1:22" s="143" customFormat="1" outlineLevel="1">
      <c r="A14" s="111"/>
      <c r="B14" s="111"/>
      <c r="C14" s="111"/>
      <c r="D14" s="111"/>
      <c r="E14" s="111" t="str">
        <f xml:space="preserve"> InputsR!E$13</f>
        <v>Totex sharing threshold - cumulative spend</v>
      </c>
      <c r="F14" s="246">
        <f>InputsR!F13</f>
        <v>0.6</v>
      </c>
      <c r="G14" s="111" t="str">
        <f xml:space="preserve"> InputsR!G$13</f>
        <v>%</v>
      </c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</row>
    <row r="15" spans="1:22" s="143" customFormat="1" outlineLevel="1">
      <c r="A15" s="111"/>
      <c r="B15" s="111"/>
      <c r="C15" s="111"/>
      <c r="D15" s="111"/>
      <c r="E15" s="111" t="str">
        <f>InputsR!E$31</f>
        <v xml:space="preserve">Has solution closed at Gate 2? </v>
      </c>
      <c r="F15" s="278" t="str">
        <f>InputsR!F$31</f>
        <v>No</v>
      </c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</row>
    <row r="16" spans="1:22" s="166" customFormat="1" outlineLevel="1">
      <c r="A16" s="168"/>
      <c r="B16" s="168"/>
      <c r="C16" s="168"/>
      <c r="D16" s="168"/>
      <c r="E16" s="168" t="s">
        <v>207</v>
      </c>
      <c r="F16" s="173">
        <f xml:space="preserve"> IF(F15="Yes",0, IF(F13&gt;F14,1,0))</f>
        <v>0</v>
      </c>
      <c r="G16" s="168" t="s">
        <v>208</v>
      </c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</row>
    <row r="17" spans="1:18" s="166" customFormat="1" outlineLevel="1">
      <c r="A17" s="168"/>
      <c r="B17" s="168"/>
      <c r="C17" s="168"/>
      <c r="D17" s="168"/>
      <c r="E17" s="168"/>
      <c r="F17" s="173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</row>
    <row r="18" spans="1:18" s="143" customFormat="1" outlineLevel="1">
      <c r="A18" s="111"/>
      <c r="B18" s="111"/>
      <c r="C18" s="111"/>
      <c r="D18" s="111"/>
      <c r="E18" s="111" t="str">
        <f xml:space="preserve"> InputsR!E$45</f>
        <v>TMS totex allowance for 1 - water resources (17-18 FYA CPIH deflated prices)</v>
      </c>
      <c r="F18" s="169">
        <f>InputsR!F$45</f>
        <v>0</v>
      </c>
      <c r="G18" s="111" t="str">
        <f xml:space="preserve"> InputsR!G$45</f>
        <v>£m</v>
      </c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</row>
    <row r="19" spans="1:18" s="268" customFormat="1" outlineLevel="1">
      <c r="A19" s="233"/>
      <c r="B19" s="233"/>
      <c r="C19" s="233"/>
      <c r="D19" s="233"/>
      <c r="E19" s="233" t="str">
        <f>InputsR!F26&amp;" totex adjustment for change of partnership "&amp;TEXT(MID(InputsR!A22,1,100),1)&amp;" to G3"</f>
        <v>TMS totex adjustment for change of partnership 1 to G3</v>
      </c>
      <c r="F19" s="250" t="e">
        <f>(((InputB!$C$4*InputB!$D$6+InputB!$I$4*InputB!$J$6+InputB!$O$4*InputB!$P$6)*InputB!$C$8)-(InputB!$D$6/(1/InputB!$C$8)*$F13))*$F18+(((InputB!$U$4*InputB!$V$6)*InputsR!$F38)-((InputB!$U$4*(InputB!$X$6)*InputsR!$F38))-((InputB!$U$4*(InputB!$Z$6)*InputsR!$F38)))*$F18</f>
        <v>#DIV/0!</v>
      </c>
      <c r="G19" s="233" t="str">
        <f xml:space="preserve"> InputsR!G$45</f>
        <v>£m</v>
      </c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</row>
    <row r="20" spans="1:18" s="268" customFormat="1" outlineLevel="1">
      <c r="A20" s="233"/>
      <c r="B20" s="233"/>
      <c r="C20" s="233"/>
      <c r="D20" s="233"/>
      <c r="E20" s="233" t="str">
        <f>InputsR!E49</f>
        <v>TMS additional Gate 3 totex allowance for 1 - water resources (17-18 FYA CPIH deflated prices)</v>
      </c>
      <c r="F20" s="250">
        <f>InputsR!F$49</f>
        <v>0</v>
      </c>
      <c r="G20" s="233" t="str">
        <f xml:space="preserve"> InputsR!G$45</f>
        <v>£m</v>
      </c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</row>
    <row r="21" spans="1:18" s="166" customFormat="1" outlineLevel="1">
      <c r="A21" s="168"/>
      <c r="B21" s="168"/>
      <c r="C21" s="168"/>
      <c r="D21" s="168"/>
      <c r="E21" s="111" t="str">
        <f xml:space="preserve"> InputsR!E$34</f>
        <v>TMS cumulative percentage of allocated spend given gate reached for 1</v>
      </c>
      <c r="F21" s="246">
        <f>InputsR!F41</f>
        <v>0.6</v>
      </c>
      <c r="G21" s="111" t="str">
        <f xml:space="preserve"> InputsR!G$34</f>
        <v>%</v>
      </c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</row>
    <row r="22" spans="1:18" s="166" customFormat="1" outlineLevel="1">
      <c r="A22" s="168"/>
      <c r="B22" s="168"/>
      <c r="C22" s="168"/>
      <c r="D22" s="168"/>
      <c r="E22" s="168" t="str">
        <f>InputsR!F26&amp;" totex allowance for "&amp;TEXT(MID(InputsR!A22,1,100),1)&amp;" given gate reached - water resources (17-18 FYA CPIH deflated prices)"</f>
        <v>TMS totex allowance for 1 given gate reached - water resources (17-18 FYA CPIH deflated prices)</v>
      </c>
      <c r="F22" s="171" t="e">
        <f xml:space="preserve"> (F18 * F21) +IF(F19&gt;=0,F19,0)+(F20*InputB!$P$6)</f>
        <v>#DIV/0!</v>
      </c>
      <c r="G22" s="168" t="s">
        <v>108</v>
      </c>
      <c r="H22" s="171"/>
      <c r="I22" s="171"/>
      <c r="J22" s="171"/>
      <c r="K22" s="253"/>
      <c r="L22" s="171"/>
      <c r="M22" s="171"/>
      <c r="N22" s="171"/>
      <c r="O22" s="171"/>
      <c r="P22" s="171"/>
      <c r="Q22" s="171"/>
      <c r="R22" s="171"/>
    </row>
    <row r="23" spans="1:18" s="166" customFormat="1" outlineLevel="1">
      <c r="A23" s="168"/>
      <c r="B23" s="168"/>
      <c r="C23" s="168"/>
      <c r="D23" s="168"/>
      <c r="E23" s="168"/>
      <c r="F23" s="171"/>
      <c r="G23" s="168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</row>
    <row r="24" spans="1:18" s="166" customFormat="1" outlineLevel="1">
      <c r="A24" s="168"/>
      <c r="B24" s="168"/>
      <c r="C24" s="168"/>
      <c r="D24" s="168"/>
      <c r="E24" s="111" t="str">
        <f xml:space="preserve"> InputsR!E$45</f>
        <v>TMS totex allowance for 1 - water resources (17-18 FYA CPIH deflated prices)</v>
      </c>
      <c r="F24" s="368">
        <f xml:space="preserve"> InputsR!F$45</f>
        <v>0</v>
      </c>
      <c r="G24" s="111" t="str">
        <f xml:space="preserve"> InputsR!G$45</f>
        <v>£m</v>
      </c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</row>
    <row r="25" spans="1:18" s="231" customFormat="1" outlineLevel="1">
      <c r="A25" s="229"/>
      <c r="B25" s="229"/>
      <c r="C25" s="229"/>
      <c r="D25" s="229"/>
      <c r="E25" s="372" t="str">
        <f>InputsR!F26&amp;" totex adjustment for change of partnership "&amp;TEXT(MID(InputsR!A22,1,100),1)&amp;" to G3"</f>
        <v>TMS totex adjustment for change of partnership 1 to G3</v>
      </c>
      <c r="F25" s="277" t="e">
        <f>F19</f>
        <v>#DIV/0!</v>
      </c>
      <c r="G25" s="188" t="str">
        <f xml:space="preserve"> InputsR!G$45</f>
        <v>£m</v>
      </c>
      <c r="H25" s="250"/>
      <c r="I25" s="250"/>
      <c r="J25" s="250"/>
      <c r="K25" s="250"/>
      <c r="L25" s="250"/>
      <c r="M25" s="250"/>
      <c r="N25" s="250"/>
      <c r="O25" s="250"/>
      <c r="P25" s="250"/>
      <c r="Q25" s="250"/>
      <c r="R25" s="250"/>
    </row>
    <row r="26" spans="1:18" s="231" customFormat="1" outlineLevel="1">
      <c r="A26" s="229"/>
      <c r="B26" s="229"/>
      <c r="C26" s="229"/>
      <c r="D26" s="229"/>
      <c r="E26" s="233" t="str">
        <f>InputsR!E49</f>
        <v>TMS additional Gate 3 totex allowance for 1 - water resources (17-18 FYA CPIH deflated prices)</v>
      </c>
      <c r="F26" s="277">
        <f>F20</f>
        <v>0</v>
      </c>
      <c r="G26" s="233" t="str">
        <f xml:space="preserve"> InputsR!G$45</f>
        <v>£m</v>
      </c>
      <c r="H26" s="250"/>
      <c r="I26" s="250"/>
      <c r="J26" s="250"/>
      <c r="K26" s="250"/>
      <c r="L26" s="250"/>
      <c r="M26" s="250"/>
      <c r="N26" s="250"/>
      <c r="O26" s="250"/>
      <c r="P26" s="250"/>
      <c r="Q26" s="250"/>
      <c r="R26" s="250"/>
    </row>
    <row r="27" spans="1:18" s="166" customFormat="1" outlineLevel="1">
      <c r="A27" s="168"/>
      <c r="B27" s="168"/>
      <c r="C27" s="168"/>
      <c r="D27" s="168"/>
      <c r="E27" s="188" t="str">
        <f xml:space="preserve"> E$22</f>
        <v>TMS totex allowance for 1 given gate reached - water resources (17-18 FYA CPIH deflated prices)</v>
      </c>
      <c r="F27" s="189" t="e">
        <f xml:space="preserve"> F$22</f>
        <v>#DIV/0!</v>
      </c>
      <c r="G27" s="188" t="str">
        <f xml:space="preserve"> G$22</f>
        <v>£m</v>
      </c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</row>
    <row r="28" spans="1:18" s="166" customFormat="1" outlineLevel="1">
      <c r="A28" s="168"/>
      <c r="B28" s="168"/>
      <c r="C28" s="168"/>
      <c r="D28" s="168"/>
      <c r="E28" s="168" t="str">
        <f>InputsR!F26&amp;" unspent totex clawback for "&amp;TEXT(MID(InputsR!A22,1,100),1)&amp;" given gate reached - water resources (17-18 FYA CPIH deflated prices)"</f>
        <v>TMS unspent totex clawback for 1 given gate reached - water resources (17-18 FYA CPIH deflated prices)</v>
      </c>
      <c r="F28" s="369" t="e">
        <f xml:space="preserve"> F27 - ((F24)+ABS(F25)+(F26))</f>
        <v>#DIV/0!</v>
      </c>
      <c r="G28" s="168" t="s">
        <v>108</v>
      </c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</row>
    <row r="29" spans="1:18" s="166" customFormat="1" outlineLevel="1">
      <c r="A29" s="168"/>
      <c r="B29" s="168"/>
      <c r="C29" s="168"/>
      <c r="D29" s="168"/>
      <c r="E29" s="168"/>
      <c r="F29" s="171"/>
      <c r="G29" s="168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</row>
    <row r="30" spans="1:18" s="143" customFormat="1" outlineLevel="1">
      <c r="A30" s="111"/>
      <c r="B30" s="111"/>
      <c r="C30" s="111"/>
      <c r="D30" s="111"/>
      <c r="E30" s="111" t="str">
        <f xml:space="preserve"> InputsR!E$71</f>
        <v>TMS outturn totex for 1 - water resources (17-18 FYA CPIH deflated prices)</v>
      </c>
      <c r="F30" s="169">
        <f xml:space="preserve"> InputsR!F$71</f>
        <v>0</v>
      </c>
      <c r="G30" s="111" t="str">
        <f xml:space="preserve"> InputsR!G$71</f>
        <v>£m</v>
      </c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</row>
    <row r="31" spans="1:18" s="268" customFormat="1" outlineLevel="1">
      <c r="A31" s="233"/>
      <c r="B31" s="233"/>
      <c r="C31" s="233"/>
      <c r="D31" s="233"/>
      <c r="E31" s="233" t="str">
        <f>InputsR!E75</f>
        <v>TMS outturn Gate 3 additional totex for 1 - water resources (17-18 FYA CPIH deflated prices)</v>
      </c>
      <c r="F31" s="250">
        <f>InputsR!F75</f>
        <v>0</v>
      </c>
      <c r="G31" s="233" t="str">
        <f xml:space="preserve"> InputsR!G$71</f>
        <v>£m</v>
      </c>
      <c r="H31" s="250"/>
      <c r="I31" s="250"/>
      <c r="J31" s="250"/>
      <c r="K31" s="250"/>
      <c r="L31" s="250"/>
      <c r="M31" s="250"/>
      <c r="N31" s="250"/>
      <c r="O31" s="250"/>
      <c r="P31" s="250"/>
      <c r="Q31" s="250"/>
      <c r="R31" s="250"/>
    </row>
    <row r="32" spans="1:18" s="166" customFormat="1" outlineLevel="1">
      <c r="A32" s="168"/>
      <c r="B32" s="168"/>
      <c r="C32" s="168"/>
      <c r="D32" s="168"/>
      <c r="E32" s="168" t="str">
        <f xml:space="preserve"> E$22</f>
        <v>TMS totex allowance for 1 given gate reached - water resources (17-18 FYA CPIH deflated prices)</v>
      </c>
      <c r="F32" s="171" t="e">
        <f xml:space="preserve"> F$22</f>
        <v>#DIV/0!</v>
      </c>
      <c r="G32" s="168" t="str">
        <f t="shared" ref="G32:G33" si="0" xml:space="preserve"> G$22</f>
        <v>£m</v>
      </c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</row>
    <row r="33" spans="1:18" s="231" customFormat="1" outlineLevel="1">
      <c r="A33" s="229"/>
      <c r="B33" s="229"/>
      <c r="C33" s="229"/>
      <c r="D33" s="229"/>
      <c r="E33" s="229" t="str">
        <f>InputsR!F26&amp;" adjustments to totex allowance for "&amp;TEXT(MID(InputsR!A22,1,100),1)&amp;" post PR19 - water resources (17-18 FYA CPIH deflated prices)"</f>
        <v>TMS adjustments to totex allowance for 1 post PR19 - water resources (17-18 FYA CPIH deflated prices)</v>
      </c>
      <c r="F33" s="254" t="e">
        <f>F$25+F$26</f>
        <v>#DIV/0!</v>
      </c>
      <c r="G33" s="229" t="str">
        <f t="shared" si="0"/>
        <v>£m</v>
      </c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</row>
    <row r="34" spans="1:18" s="166" customFormat="1" outlineLevel="1">
      <c r="A34" s="168"/>
      <c r="B34" s="168"/>
      <c r="C34" s="168"/>
      <c r="D34" s="168"/>
      <c r="E34" s="168" t="str">
        <f>InputsR!F26&amp;" totex adjustment for "&amp;TEXT(MID(InputsR!A22,1,100),1)&amp;" with no totex sharing - water resources (17-18 FYA CPIH deflated prices)"</f>
        <v>TMS totex adjustment for 1 with no totex sharing - water resources (17-18 FYA CPIH deflated prices)</v>
      </c>
      <c r="F34" s="171" t="e">
        <f xml:space="preserve"> IF((F30+F31) - F32 &gt;= 0, 0, (F30+F31) - F32 )+ABS(F33)</f>
        <v>#DIV/0!</v>
      </c>
      <c r="G34" s="168" t="s">
        <v>108</v>
      </c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</row>
    <row r="35" spans="1:18" s="166" customFormat="1" outlineLevel="1">
      <c r="A35" s="168"/>
      <c r="B35" s="168"/>
      <c r="C35" s="168"/>
      <c r="D35" s="168"/>
      <c r="E35" s="168"/>
      <c r="F35" s="171"/>
      <c r="G35" s="168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</row>
    <row r="36" spans="1:18" s="166" customFormat="1" outlineLevel="1">
      <c r="A36" s="168"/>
      <c r="B36" s="168"/>
      <c r="C36" s="168"/>
      <c r="D36" s="168"/>
      <c r="E36" s="168" t="str">
        <f>E$30</f>
        <v>TMS outturn totex for 1 - water resources (17-18 FYA CPIH deflated prices)</v>
      </c>
      <c r="F36" s="253">
        <f>F$30</f>
        <v>0</v>
      </c>
      <c r="G36" s="168" t="str">
        <f>G$30</f>
        <v>£m</v>
      </c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</row>
    <row r="37" spans="1:18" s="231" customFormat="1" outlineLevel="1">
      <c r="A37" s="229"/>
      <c r="B37" s="229"/>
      <c r="C37" s="229"/>
      <c r="D37" s="229"/>
      <c r="E37" s="229" t="str">
        <f>E31</f>
        <v>TMS outturn Gate 3 additional totex for 1 - water resources (17-18 FYA CPIH deflated prices)</v>
      </c>
      <c r="F37" s="395">
        <f>F31</f>
        <v>0</v>
      </c>
      <c r="G37" s="229" t="str">
        <f>G$30</f>
        <v>£m</v>
      </c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</row>
    <row r="38" spans="1:18" s="231" customFormat="1" outlineLevel="1">
      <c r="A38" s="229"/>
      <c r="B38" s="229"/>
      <c r="C38" s="229"/>
      <c r="D38" s="229"/>
      <c r="E38" s="229" t="str">
        <f>E33</f>
        <v>TMS adjustments to totex allowance for 1 post PR19 - water resources (17-18 FYA CPIH deflated prices)</v>
      </c>
      <c r="F38" s="254" t="e">
        <f>F$25+F$26</f>
        <v>#DIV/0!</v>
      </c>
      <c r="G38" s="229" t="str">
        <f>G$30</f>
        <v>£m</v>
      </c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R38" s="254"/>
    </row>
    <row r="39" spans="1:18" s="231" customFormat="1" outlineLevel="1">
      <c r="A39" s="229"/>
      <c r="B39" s="229"/>
      <c r="C39" s="229"/>
      <c r="D39" s="229"/>
      <c r="E39" s="229" t="str">
        <f>E$32</f>
        <v>TMS totex allowance for 1 given gate reached - water resources (17-18 FYA CPIH deflated prices)</v>
      </c>
      <c r="F39" s="254" t="e">
        <f>F$32</f>
        <v>#DIV/0!</v>
      </c>
      <c r="G39" s="229" t="s">
        <v>108</v>
      </c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4"/>
    </row>
    <row r="40" spans="1:18" s="231" customFormat="1" outlineLevel="1">
      <c r="A40" s="229"/>
      <c r="B40" s="229"/>
      <c r="C40" s="229"/>
      <c r="D40" s="229"/>
      <c r="E40" s="233" t="str">
        <f>InputsR!E$11</f>
        <v>Totex sharing rate</v>
      </c>
      <c r="F40" s="254">
        <f>InputsR!F$11</f>
        <v>0.5</v>
      </c>
      <c r="G40" s="254" t="str">
        <f>InputsR!G$11</f>
        <v>%</v>
      </c>
      <c r="H40" s="254"/>
      <c r="I40" s="254"/>
      <c r="J40" s="254"/>
      <c r="K40" s="254"/>
      <c r="L40" s="254"/>
      <c r="M40" s="254"/>
      <c r="N40" s="254"/>
      <c r="O40" s="254"/>
      <c r="P40" s="254"/>
      <c r="Q40" s="254"/>
      <c r="R40" s="254"/>
    </row>
    <row r="41" spans="1:18" s="231" customFormat="1" outlineLevel="1">
      <c r="A41" s="229"/>
      <c r="B41" s="229"/>
      <c r="C41" s="229"/>
      <c r="D41" s="229"/>
      <c r="E41" s="229" t="str">
        <f>InputsR!F$26&amp;" totex adjustment for "&amp;TEXT(MID(InputsR!A$22,1,100),1)&amp;" with totex sharing - water resources (17-18 FYA CPIH deflated prices)"</f>
        <v>TMS totex adjustment for 1 with totex sharing - water resources (17-18 FYA CPIH deflated prices)</v>
      </c>
      <c r="F41" s="254" t="e">
        <f>(((F36+F37)-F39)*F40)+IF(F38&gt;=0,F38,0)</f>
        <v>#DIV/0!</v>
      </c>
      <c r="G41" s="229" t="s">
        <v>108</v>
      </c>
      <c r="H41" s="254"/>
      <c r="I41" s="254"/>
      <c r="J41" s="254"/>
      <c r="K41" s="254"/>
      <c r="L41" s="254"/>
      <c r="M41" s="254"/>
      <c r="N41" s="254"/>
      <c r="O41" s="254"/>
      <c r="P41" s="254"/>
      <c r="Q41" s="254"/>
      <c r="R41" s="254"/>
    </row>
    <row r="42" spans="1:18" s="231" customFormat="1" outlineLevel="1">
      <c r="A42" s="229"/>
      <c r="B42" s="229"/>
      <c r="C42" s="229"/>
      <c r="D42" s="229"/>
      <c r="E42" s="229"/>
      <c r="F42" s="254"/>
      <c r="G42" s="229"/>
      <c r="H42" s="254"/>
      <c r="I42" s="254"/>
      <c r="J42" s="254"/>
      <c r="K42" s="254"/>
      <c r="L42" s="254"/>
      <c r="M42" s="254"/>
      <c r="N42" s="254"/>
      <c r="O42" s="254"/>
      <c r="P42" s="254"/>
      <c r="Q42" s="254"/>
      <c r="R42" s="254"/>
    </row>
    <row r="43" spans="1:18" s="231" customFormat="1" outlineLevel="1">
      <c r="A43" s="229"/>
      <c r="B43" s="229"/>
      <c r="C43" s="229"/>
      <c r="D43" s="229"/>
      <c r="E43" s="229" t="str">
        <f>E$34</f>
        <v>TMS totex adjustment for 1 with no totex sharing - water resources (17-18 FYA CPIH deflated prices)</v>
      </c>
      <c r="F43" s="254" t="e">
        <f>F$34</f>
        <v>#DIV/0!</v>
      </c>
      <c r="G43" s="254" t="str">
        <f>G$34</f>
        <v>£m</v>
      </c>
      <c r="H43" s="254"/>
      <c r="I43" s="254"/>
      <c r="J43" s="254"/>
      <c r="K43" s="254"/>
      <c r="L43" s="254"/>
      <c r="M43" s="254"/>
      <c r="N43" s="254"/>
      <c r="O43" s="254"/>
      <c r="P43" s="254"/>
      <c r="Q43" s="254"/>
      <c r="R43" s="254"/>
    </row>
    <row r="44" spans="1:18" s="231" customFormat="1" outlineLevel="1">
      <c r="A44" s="229"/>
      <c r="B44" s="229"/>
      <c r="C44" s="229"/>
      <c r="D44" s="229"/>
      <c r="E44" s="254" t="str">
        <f>E$41</f>
        <v>TMS totex adjustment for 1 with totex sharing - water resources (17-18 FYA CPIH deflated prices)</v>
      </c>
      <c r="F44" s="254" t="e">
        <f>F$41</f>
        <v>#DIV/0!</v>
      </c>
      <c r="G44" s="254" t="str">
        <f>G$41</f>
        <v>£m</v>
      </c>
      <c r="H44" s="254"/>
      <c r="I44" s="254"/>
      <c r="J44" s="254"/>
      <c r="K44" s="254"/>
      <c r="L44" s="254"/>
      <c r="M44" s="254"/>
      <c r="N44" s="254"/>
      <c r="O44" s="254"/>
      <c r="P44" s="254"/>
      <c r="Q44" s="254"/>
      <c r="R44" s="254"/>
    </row>
    <row r="45" spans="1:18" s="231" customFormat="1" outlineLevel="1">
      <c r="A45" s="229"/>
      <c r="B45" s="229"/>
      <c r="C45" s="229"/>
      <c r="D45" s="229"/>
      <c r="E45" s="229" t="str">
        <f>E$16</f>
        <v>Totex sharing application</v>
      </c>
      <c r="F45" s="229">
        <f>F$16</f>
        <v>0</v>
      </c>
      <c r="G45" s="229" t="str">
        <f>G$16</f>
        <v>Boolean</v>
      </c>
      <c r="H45" s="254"/>
      <c r="I45" s="254"/>
      <c r="J45" s="254"/>
      <c r="K45" s="254"/>
      <c r="L45" s="254"/>
      <c r="M45" s="254"/>
      <c r="N45" s="254"/>
      <c r="O45" s="254"/>
      <c r="P45" s="254"/>
      <c r="Q45" s="254"/>
      <c r="R45" s="254"/>
    </row>
    <row r="46" spans="1:18" s="231" customFormat="1" outlineLevel="1">
      <c r="A46" s="229"/>
      <c r="B46" s="229"/>
      <c r="C46" s="229"/>
      <c r="D46" s="229"/>
      <c r="E46" s="204" t="str">
        <f>InputsR!F$26&amp;" totex sharing adjustment for "&amp;TEXT(MID(InputsR!A$22,1,100),1)&amp;" - water resources (17-18 FYA CPIH deflated prices)"</f>
        <v>TMS totex sharing adjustment for 1 - water resources (17-18 FYA CPIH deflated prices)</v>
      </c>
      <c r="F46" s="254" t="e">
        <f xml:space="preserve"> IF( F45 = 1, F44, F43 )</f>
        <v>#DIV/0!</v>
      </c>
      <c r="G46" s="254" t="str">
        <f xml:space="preserve"> IF( G43 = 1, G44, G43 )</f>
        <v>£m</v>
      </c>
      <c r="H46" s="254"/>
      <c r="I46" s="254"/>
      <c r="J46" s="254"/>
      <c r="K46" s="254"/>
      <c r="L46" s="254"/>
      <c r="M46" s="254"/>
      <c r="N46" s="254"/>
      <c r="O46" s="254"/>
      <c r="P46" s="254"/>
      <c r="Q46" s="254"/>
      <c r="R46" s="254"/>
    </row>
    <row r="47" spans="1:18" s="231" customFormat="1" outlineLevel="1">
      <c r="A47" s="229"/>
      <c r="B47" s="229"/>
      <c r="C47" s="229"/>
      <c r="D47" s="229"/>
      <c r="E47" s="255"/>
      <c r="F47" s="256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</row>
    <row r="48" spans="1:18" s="231" customFormat="1" outlineLevel="1">
      <c r="A48" s="229"/>
      <c r="B48" s="229"/>
      <c r="C48" s="229"/>
      <c r="D48" s="229"/>
      <c r="E48" s="257" t="str">
        <f xml:space="preserve"> E$28</f>
        <v>TMS unspent totex clawback for 1 given gate reached - water resources (17-18 FYA CPIH deflated prices)</v>
      </c>
      <c r="F48" s="226" t="e">
        <f xml:space="preserve"> F$28</f>
        <v>#DIV/0!</v>
      </c>
      <c r="G48" s="257" t="str">
        <f xml:space="preserve"> G$28</f>
        <v>£m</v>
      </c>
      <c r="H48" s="226"/>
      <c r="I48" s="226"/>
      <c r="J48" s="226"/>
      <c r="K48" s="226"/>
      <c r="L48" s="226"/>
      <c r="M48" s="226"/>
      <c r="N48" s="226"/>
      <c r="O48" s="226"/>
      <c r="P48" s="226"/>
      <c r="Q48" s="226"/>
      <c r="R48" s="226"/>
    </row>
    <row r="49" spans="1:22" s="231" customFormat="1" outlineLevel="1">
      <c r="A49" s="229"/>
      <c r="B49" s="229"/>
      <c r="C49" s="229"/>
      <c r="D49" s="229"/>
      <c r="E49" s="229" t="str">
        <f>InputsR!$F$26&amp;" unspent allowance for "&amp;TEXT(MID(InputsR!A43,1,100),1)&amp;"Gate 1 and 2 - water resources (17-18 FYA CPIH deflated prices)"</f>
        <v>TMS unspent allowance for Gate 1 and 2 - water resources (17-18 FYA CPIH deflated prices)</v>
      </c>
      <c r="F49" s="226" t="e">
        <f>IF(((InputB!$C$4*InputsR!$F$45)+(InputB!$I$4*InputsR!$F$45))-InputB!$C$12&gt;=0,((InputB!$C$4*InputsR!$F$45)+(InputB!$I$4*InputsR!$F$45))-InputB!$C$12,0)</f>
        <v>#N/A</v>
      </c>
      <c r="G49" s="257" t="str">
        <f xml:space="preserve"> G$28</f>
        <v>£m</v>
      </c>
      <c r="H49" s="226"/>
      <c r="I49" s="226"/>
      <c r="J49" s="226"/>
      <c r="K49" s="226"/>
      <c r="L49" s="226"/>
      <c r="M49" s="226"/>
      <c r="N49" s="226"/>
      <c r="O49" s="226"/>
      <c r="P49" s="226"/>
      <c r="Q49" s="226"/>
      <c r="R49" s="226"/>
    </row>
    <row r="50" spans="1:22" s="231" customFormat="1" outlineLevel="1">
      <c r="A50" s="229"/>
      <c r="B50" s="229"/>
      <c r="C50" s="229"/>
      <c r="D50" s="229"/>
      <c r="E50" s="205" t="str">
        <f>InputsR!F$26&amp;" totex sharing adjustment for "&amp;TEXT(MID(InputsR!A$22,1,100),1)&amp;" - water resources (17-18 FYA CPIH deflated prices)"</f>
        <v>TMS totex sharing adjustment for 1 - water resources (17-18 FYA CPIH deflated prices)</v>
      </c>
      <c r="F50" s="226" t="e">
        <f xml:space="preserve"> F$46</f>
        <v>#DIV/0!</v>
      </c>
      <c r="G50" s="226" t="str">
        <f xml:space="preserve"> G$46</f>
        <v>£m</v>
      </c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</row>
    <row r="51" spans="1:22" s="231" customFormat="1" outlineLevel="1">
      <c r="A51" s="229"/>
      <c r="B51" s="229"/>
      <c r="C51" s="229"/>
      <c r="D51" s="229"/>
      <c r="E51" s="205" t="str">
        <f>InputsR!F26&amp;" total totex adjustment for "&amp;TEXT(MID(InputsR!A22,1,100),1)&amp;" - water resources (17-18 FYA CPIH deflated prices)"</f>
        <v>TMS total totex adjustment for 1 - water resources (17-18 FYA CPIH deflated prices)</v>
      </c>
      <c r="F51" s="226" t="e">
        <f xml:space="preserve"> F48 +F50+F49</f>
        <v>#DIV/0!</v>
      </c>
      <c r="G51" s="205" t="s">
        <v>108</v>
      </c>
      <c r="H51" s="204"/>
      <c r="I51" s="204"/>
      <c r="J51" s="204"/>
      <c r="K51" s="204"/>
      <c r="L51" s="204"/>
      <c r="M51" s="204"/>
      <c r="N51" s="204"/>
      <c r="O51" s="204"/>
      <c r="P51" s="204"/>
      <c r="Q51" s="204"/>
      <c r="R51" s="204"/>
    </row>
    <row r="52" spans="1:22" s="231" customFormat="1" outlineLevel="1">
      <c r="A52" s="229"/>
      <c r="B52" s="229"/>
      <c r="C52" s="229"/>
      <c r="D52" s="229"/>
      <c r="E52" s="205"/>
      <c r="F52" s="226"/>
      <c r="G52" s="205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</row>
    <row r="53" spans="1:22" s="166" customFormat="1" outlineLevel="1">
      <c r="A53" s="168"/>
      <c r="B53" s="168"/>
      <c r="C53" s="168"/>
      <c r="D53" s="168"/>
      <c r="E53" s="195" t="str">
        <f xml:space="preserve"> E$51</f>
        <v>TMS total totex adjustment for 1 - water resources (17-18 FYA CPIH deflated prices)</v>
      </c>
      <c r="F53" s="194" t="e">
        <f xml:space="preserve"> F$51</f>
        <v>#DIV/0!</v>
      </c>
      <c r="G53" s="195" t="str">
        <f xml:space="preserve"> G$51</f>
        <v>£m</v>
      </c>
      <c r="H53" s="170"/>
      <c r="I53" s="170"/>
      <c r="J53" s="174"/>
      <c r="K53" s="174"/>
      <c r="L53" s="174"/>
      <c r="M53" s="174"/>
      <c r="N53" s="174"/>
      <c r="O53" s="174"/>
      <c r="P53" s="174"/>
      <c r="Q53" s="174"/>
      <c r="R53" s="174"/>
    </row>
    <row r="54" spans="1:22" s="231" customFormat="1" outlineLevel="1">
      <c r="A54" s="229"/>
      <c r="B54" s="229"/>
      <c r="C54" s="229"/>
      <c r="D54" s="229"/>
      <c r="E54" s="230" t="str">
        <f xml:space="preserve"> InputsR!E$15</f>
        <v>Discount rate</v>
      </c>
      <c r="F54" s="248">
        <f>IF(OR(InputsR!F26="ANH",InputsR!F26="BRL",InputsR!F26="NES",InputsR!F26="YKY"),InputsR!$F$16,InputsR!$F$15)</f>
        <v>2.92E-2</v>
      </c>
      <c r="G54" s="230" t="str">
        <f xml:space="preserve"> InputsR!G$15</f>
        <v>%</v>
      </c>
      <c r="H54" s="230"/>
      <c r="I54" s="230"/>
      <c r="J54" s="230"/>
      <c r="K54" s="230"/>
      <c r="L54" s="230"/>
      <c r="M54" s="230"/>
      <c r="N54" s="230"/>
      <c r="O54" s="230"/>
      <c r="P54" s="230"/>
      <c r="Q54" s="230"/>
      <c r="R54" s="230"/>
    </row>
    <row r="55" spans="1:22" s="166" customFormat="1" outlineLevel="1">
      <c r="A55" s="168"/>
      <c r="B55" s="168"/>
      <c r="C55" s="168"/>
      <c r="D55" s="168"/>
      <c r="E55" s="111" t="str">
        <f xml:space="preserve"> InputsR!E$30</f>
        <v>Gate 1 has progessed upto</v>
      </c>
      <c r="F55" s="169">
        <f xml:space="preserve"> InputsR!F$30</f>
        <v>3</v>
      </c>
      <c r="G55" s="111" t="str">
        <f xml:space="preserve"> InputsR!G$30</f>
        <v>#</v>
      </c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</row>
    <row r="56" spans="1:22" s="179" customFormat="1" ht="13" outlineLevel="1">
      <c r="A56" s="175"/>
      <c r="B56" s="176"/>
      <c r="C56" s="177"/>
      <c r="D56" s="178"/>
      <c r="E56" s="67" t="str">
        <f xml:space="preserve"> Time!E$50</f>
        <v>Forecast Period Flag</v>
      </c>
      <c r="F56" s="249">
        <f xml:space="preserve"> Time!F$50</f>
        <v>0</v>
      </c>
      <c r="G56" s="67" t="str">
        <f xml:space="preserve"> Time!G$50</f>
        <v>flag</v>
      </c>
      <c r="H56" s="181">
        <f xml:space="preserve"> Time!H$50</f>
        <v>5</v>
      </c>
      <c r="I56" s="67">
        <f xml:space="preserve"> Time!I$50</f>
        <v>0</v>
      </c>
      <c r="J56" s="181">
        <f xml:space="preserve"> Time!J$50</f>
        <v>0</v>
      </c>
      <c r="K56" s="181">
        <f xml:space="preserve"> Time!K$50</f>
        <v>0</v>
      </c>
      <c r="L56" s="181">
        <f xml:space="preserve"> Time!L$50</f>
        <v>0</v>
      </c>
      <c r="M56" s="181">
        <f xml:space="preserve"> Time!M$50</f>
        <v>0</v>
      </c>
      <c r="N56" s="181">
        <f xml:space="preserve"> Time!N$50</f>
        <v>1</v>
      </c>
      <c r="O56" s="181">
        <f xml:space="preserve"> Time!O$50</f>
        <v>1</v>
      </c>
      <c r="P56" s="181">
        <f xml:space="preserve"> Time!P$50</f>
        <v>1</v>
      </c>
      <c r="Q56" s="181">
        <f xml:space="preserve"> Time!Q$50</f>
        <v>1</v>
      </c>
      <c r="R56" s="181">
        <f xml:space="preserve"> Time!R$50</f>
        <v>1</v>
      </c>
      <c r="S56" s="181">
        <f xml:space="preserve"> Time!S$50</f>
        <v>0</v>
      </c>
      <c r="T56" s="181">
        <f xml:space="preserve"> Time!T$50</f>
        <v>0</v>
      </c>
      <c r="U56" s="181">
        <f xml:space="preserve"> Time!U$50</f>
        <v>0</v>
      </c>
      <c r="V56" s="181">
        <f xml:space="preserve"> Time!V$50</f>
        <v>0</v>
      </c>
    </row>
    <row r="57" spans="1:22" s="166" customFormat="1" ht="17.5" customHeight="1" outlineLevel="1">
      <c r="A57" s="168"/>
      <c r="B57" s="168"/>
      <c r="C57" s="168"/>
      <c r="D57" s="168"/>
      <c r="E57" s="170" t="str">
        <f>InputsR!F26&amp;" total totex adjustment for "&amp;TEXT(MID(InputsR!A22,1,100),1)&amp;" financing adjustment - water resources (17-18 FYA CPIH deflated prices)"</f>
        <v>TMS total totex adjustment for 1 financing adjustment - water resources (17-18 FYA CPIH deflated prices)</v>
      </c>
      <c r="F57" s="173" t="e">
        <f xml:space="preserve"> IF( F55 = 4, 0, F53 * ( 1 + F54 ) ^ ( H56 - F55 ) - F53 )</f>
        <v>#DIV/0!</v>
      </c>
      <c r="G57" s="170" t="s">
        <v>108</v>
      </c>
      <c r="H57" s="170"/>
      <c r="I57" s="170"/>
      <c r="J57" s="174"/>
      <c r="K57" s="174"/>
      <c r="L57" s="174"/>
      <c r="M57" s="174"/>
      <c r="N57" s="174"/>
      <c r="O57" s="174"/>
      <c r="P57" s="174"/>
      <c r="Q57" s="174"/>
      <c r="R57" s="174"/>
    </row>
    <row r="58" spans="1:22" s="166" customFormat="1" outlineLevel="1">
      <c r="A58" s="168"/>
      <c r="B58" s="168"/>
      <c r="C58" s="168"/>
      <c r="D58" s="168"/>
      <c r="E58" s="170"/>
      <c r="F58" s="173"/>
      <c r="G58" s="170"/>
      <c r="H58" s="170"/>
      <c r="I58" s="170"/>
      <c r="J58" s="174"/>
      <c r="K58" s="174"/>
      <c r="L58" s="174"/>
      <c r="M58" s="174"/>
      <c r="N58" s="174"/>
      <c r="O58" s="174"/>
      <c r="P58" s="174"/>
      <c r="Q58" s="174"/>
      <c r="R58" s="174"/>
    </row>
    <row r="59" spans="1:22" s="166" customFormat="1" outlineLevel="1">
      <c r="A59" s="168"/>
      <c r="B59" s="168"/>
      <c r="C59" s="168"/>
      <c r="D59" s="168"/>
      <c r="E59" s="111" t="str">
        <f xml:space="preserve"> InputsR!E$61</f>
        <v>TMS PAYG ratio - water resources</v>
      </c>
      <c r="F59" s="246">
        <f xml:space="preserve"> InputsR!F$61</f>
        <v>0.53100000000000003</v>
      </c>
      <c r="G59" s="111" t="str">
        <f xml:space="preserve"> InputsR!G$61</f>
        <v>%</v>
      </c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</row>
    <row r="60" spans="1:22" s="143" customFormat="1" outlineLevel="1">
      <c r="A60" s="111"/>
      <c r="B60" s="111"/>
      <c r="C60" s="111"/>
      <c r="D60" s="111"/>
      <c r="E60" s="191" t="str">
        <f t="shared" ref="E60:G60" si="1" xml:space="preserve"> E$53</f>
        <v>TMS total totex adjustment for 1 - water resources (17-18 FYA CPIH deflated prices)</v>
      </c>
      <c r="F60" s="189" t="e">
        <f t="shared" si="1"/>
        <v>#DIV/0!</v>
      </c>
      <c r="G60" s="191" t="str">
        <f t="shared" si="1"/>
        <v>£m</v>
      </c>
      <c r="H60" s="191"/>
      <c r="I60" s="191"/>
      <c r="J60" s="192"/>
      <c r="K60" s="192"/>
      <c r="L60" s="192"/>
      <c r="M60" s="192"/>
      <c r="N60" s="192"/>
      <c r="O60" s="192"/>
      <c r="P60" s="192"/>
      <c r="Q60" s="192"/>
      <c r="R60" s="192"/>
    </row>
    <row r="61" spans="1:22" s="143" customFormat="1" outlineLevel="1">
      <c r="A61" s="111"/>
      <c r="B61" s="111"/>
      <c r="C61" s="111"/>
      <c r="D61" s="111"/>
      <c r="E61" s="197" t="str">
        <f xml:space="preserve"> InputsR!E$95</f>
        <v>TMS penalty for 1 - water resources (17-18 FYA CPIH deflated prices)</v>
      </c>
      <c r="F61" s="198">
        <f xml:space="preserve"> InputsR!F$95</f>
        <v>0</v>
      </c>
      <c r="G61" s="197" t="str">
        <f xml:space="preserve"> InputsR!G$95</f>
        <v>£m</v>
      </c>
      <c r="H61" s="191"/>
      <c r="I61" s="191"/>
      <c r="J61" s="192"/>
      <c r="K61" s="192"/>
      <c r="L61" s="192"/>
      <c r="M61" s="192"/>
      <c r="N61" s="192"/>
      <c r="O61" s="192"/>
      <c r="P61" s="192"/>
      <c r="Q61" s="192"/>
      <c r="R61" s="192"/>
    </row>
    <row r="62" spans="1:22" s="143" customFormat="1" outlineLevel="1">
      <c r="A62" s="111"/>
      <c r="B62" s="111"/>
      <c r="C62" s="111"/>
      <c r="D62" s="111"/>
      <c r="E62" s="191" t="str">
        <f xml:space="preserve"> E$57</f>
        <v>TMS total totex adjustment for 1 financing adjustment - water resources (17-18 FYA CPIH deflated prices)</v>
      </c>
      <c r="F62" s="189" t="e">
        <f xml:space="preserve"> F$57</f>
        <v>#DIV/0!</v>
      </c>
      <c r="G62" s="191" t="str">
        <f xml:space="preserve"> G$57</f>
        <v>£m</v>
      </c>
      <c r="H62" s="191"/>
      <c r="I62" s="191"/>
      <c r="J62" s="192"/>
      <c r="K62" s="192"/>
      <c r="L62" s="192"/>
      <c r="M62" s="192"/>
      <c r="N62" s="192"/>
      <c r="O62" s="192"/>
      <c r="P62" s="192"/>
      <c r="Q62" s="192"/>
      <c r="R62" s="192"/>
    </row>
    <row r="63" spans="1:22" s="143" customFormat="1" ht="15" outlineLevel="1" thickBot="1">
      <c r="A63" s="111"/>
      <c r="B63" s="111"/>
      <c r="C63" s="111"/>
      <c r="D63" s="111"/>
      <c r="E63" s="182" t="str">
        <f>InputsR!F26&amp;" revenue adjustment for "&amp;TEXT(MID(InputsR!A22,1,100),1)&amp;" incl. financing adjustment   - water resources (17-18 FYA CPIH deflated prices)"</f>
        <v>TMS revenue adjustment for 1 incl. financing adjustment   - water resources (17-18 FYA CPIH deflated prices)</v>
      </c>
      <c r="F63" s="183" t="e">
        <f xml:space="preserve"> F59 * ( F60 + F61 ) + F62</f>
        <v>#DIV/0!</v>
      </c>
      <c r="G63" s="182" t="s">
        <v>108</v>
      </c>
      <c r="H63" s="183"/>
      <c r="I63" s="182"/>
      <c r="J63" s="182"/>
      <c r="K63" s="182"/>
      <c r="L63" s="182"/>
      <c r="M63" s="182"/>
      <c r="N63" s="182"/>
      <c r="O63" s="182"/>
      <c r="P63" s="182"/>
      <c r="Q63" s="182"/>
      <c r="R63" s="182"/>
    </row>
    <row r="64" spans="1:22" s="143" customFormat="1" ht="15" outlineLevel="1" thickTop="1">
      <c r="A64" s="111"/>
      <c r="B64" s="111"/>
      <c r="C64" s="111"/>
      <c r="D64" s="111"/>
      <c r="E64" s="168"/>
      <c r="F64" s="171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</row>
    <row r="65" spans="1:18" s="166" customFormat="1" outlineLevel="1">
      <c r="A65" s="168"/>
      <c r="B65" s="168"/>
      <c r="C65" s="168"/>
      <c r="D65" s="168"/>
      <c r="E65" s="111" t="str">
        <f xml:space="preserve"> InputsR!E$61</f>
        <v>TMS PAYG ratio - water resources</v>
      </c>
      <c r="F65" s="246">
        <f xml:space="preserve"> InputsR!F$61</f>
        <v>0.53100000000000003</v>
      </c>
      <c r="G65" s="111" t="str">
        <f xml:space="preserve"> InputsR!G$61</f>
        <v>%</v>
      </c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</row>
    <row r="66" spans="1:18" s="143" customFormat="1" outlineLevel="1">
      <c r="A66" s="111"/>
      <c r="B66" s="111"/>
      <c r="C66" s="111"/>
      <c r="D66" s="111"/>
      <c r="E66" s="191" t="str">
        <f xml:space="preserve"> E$53</f>
        <v>TMS total totex adjustment for 1 - water resources (17-18 FYA CPIH deflated prices)</v>
      </c>
      <c r="F66" s="189" t="e">
        <f xml:space="preserve"> F$53</f>
        <v>#DIV/0!</v>
      </c>
      <c r="G66" s="191" t="str">
        <f xml:space="preserve"> G$53</f>
        <v>£m</v>
      </c>
      <c r="H66" s="191"/>
      <c r="I66" s="191"/>
      <c r="J66" s="192"/>
      <c r="K66" s="192"/>
      <c r="L66" s="192"/>
      <c r="M66" s="192"/>
      <c r="N66" s="192"/>
      <c r="O66" s="192"/>
      <c r="P66" s="192"/>
      <c r="Q66" s="192"/>
      <c r="R66" s="192"/>
    </row>
    <row r="67" spans="1:18" s="143" customFormat="1" outlineLevel="1">
      <c r="A67" s="111"/>
      <c r="B67" s="111"/>
      <c r="C67" s="111"/>
      <c r="D67" s="111"/>
      <c r="E67" s="197" t="str">
        <f xml:space="preserve"> InputsR!E$95</f>
        <v>TMS penalty for 1 - water resources (17-18 FYA CPIH deflated prices)</v>
      </c>
      <c r="F67" s="198">
        <f xml:space="preserve"> InputsR!F$95</f>
        <v>0</v>
      </c>
      <c r="G67" s="197" t="str">
        <f xml:space="preserve"> InputsR!G$95</f>
        <v>£m</v>
      </c>
      <c r="H67" s="191"/>
      <c r="I67" s="191"/>
      <c r="J67" s="192"/>
      <c r="K67" s="192"/>
      <c r="L67" s="192"/>
      <c r="M67" s="192"/>
      <c r="N67" s="192"/>
      <c r="O67" s="192"/>
      <c r="P67" s="192"/>
      <c r="Q67" s="192"/>
      <c r="R67" s="192"/>
    </row>
    <row r="68" spans="1:18" s="143" customFormat="1" ht="15" outlineLevel="1" thickBot="1">
      <c r="A68" s="111"/>
      <c r="B68" s="111"/>
      <c r="C68" s="111"/>
      <c r="D68" s="111"/>
      <c r="E68" s="182" t="str">
        <f>InputsR!F26&amp;" RCV adjustment for "&amp;TEXT(MID(InputsR!A22,1,100),1)&amp;" - water resources (17-18 FYA CPIH deflated prices)"</f>
        <v>TMS RCV adjustment for 1 - water resources (17-18 FYA CPIH deflated prices)</v>
      </c>
      <c r="F68" s="183" t="e">
        <f xml:space="preserve"> ( 1 - F65 ) * ( F66 + F67 )</f>
        <v>#DIV/0!</v>
      </c>
      <c r="G68" s="182" t="s">
        <v>108</v>
      </c>
      <c r="H68" s="183"/>
      <c r="I68" s="182"/>
      <c r="J68" s="182"/>
      <c r="K68" s="182"/>
      <c r="L68" s="182"/>
      <c r="M68" s="182"/>
      <c r="N68" s="182"/>
      <c r="O68" s="182"/>
      <c r="P68" s="182"/>
      <c r="Q68" s="182"/>
      <c r="R68" s="182"/>
    </row>
    <row r="69" spans="1:18" ht="15" outlineLevel="1" thickTop="1">
      <c r="A69" s="339"/>
      <c r="B69" s="339"/>
      <c r="C69" s="339"/>
      <c r="D69" s="339"/>
      <c r="E69" s="111"/>
      <c r="F69" s="169"/>
      <c r="G69" s="111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</row>
    <row r="70" spans="1:18" outlineLevel="1">
      <c r="A70" s="339"/>
      <c r="B70" s="339"/>
      <c r="C70" s="172" t="s">
        <v>209</v>
      </c>
      <c r="D70" s="172"/>
      <c r="E70" s="111"/>
      <c r="F70" s="169"/>
      <c r="G70" s="111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</row>
    <row r="71" spans="1:18" outlineLevel="1">
      <c r="A71" s="339"/>
      <c r="B71" s="339"/>
      <c r="C71" s="339"/>
      <c r="D71" s="339"/>
      <c r="E71" s="111"/>
      <c r="F71" s="169"/>
      <c r="G71" s="111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</row>
    <row r="72" spans="1:18" s="166" customFormat="1" outlineLevel="1">
      <c r="A72" s="168"/>
      <c r="B72" s="168"/>
      <c r="C72" s="168"/>
      <c r="D72" s="168"/>
      <c r="E72" s="111" t="str">
        <f xml:space="preserve"> InputsR!E$34</f>
        <v>TMS cumulative percentage of allocated spend given gate reached for 1</v>
      </c>
      <c r="F72" s="246">
        <f>InputsR!F41</f>
        <v>0.6</v>
      </c>
      <c r="G72" s="111" t="str">
        <f xml:space="preserve"> InputsR!G$34</f>
        <v>%</v>
      </c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</row>
    <row r="73" spans="1:18" s="143" customFormat="1" outlineLevel="1">
      <c r="A73" s="111"/>
      <c r="B73" s="111"/>
      <c r="C73" s="111"/>
      <c r="D73" s="111"/>
      <c r="E73" s="111" t="str">
        <f xml:space="preserve"> InputsR!E$13</f>
        <v>Totex sharing threshold - cumulative spend</v>
      </c>
      <c r="F73" s="246">
        <f>InputsR!F13</f>
        <v>0.6</v>
      </c>
      <c r="G73" s="111" t="str">
        <f xml:space="preserve"> InputsR!G$13</f>
        <v>%</v>
      </c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</row>
    <row r="74" spans="1:18" s="143" customFormat="1" outlineLevel="1">
      <c r="A74" s="111"/>
      <c r="B74" s="111"/>
      <c r="C74" s="111"/>
      <c r="D74" s="111"/>
      <c r="E74" s="111" t="str">
        <f>InputsR!E$31</f>
        <v xml:space="preserve">Has solution closed at Gate 2? </v>
      </c>
      <c r="F74" s="278" t="str">
        <f>InputsR!F$31</f>
        <v>No</v>
      </c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</row>
    <row r="75" spans="1:18" s="166" customFormat="1" outlineLevel="1">
      <c r="A75" s="168"/>
      <c r="B75" s="168"/>
      <c r="C75" s="168"/>
      <c r="D75" s="168"/>
      <c r="E75" s="168" t="s">
        <v>207</v>
      </c>
      <c r="F75" s="173">
        <f xml:space="preserve"> IF(F74="Yes",0, IF(F72&gt;F73,1,0))</f>
        <v>0</v>
      </c>
      <c r="G75" s="168" t="s">
        <v>208</v>
      </c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</row>
    <row r="76" spans="1:18" outlineLevel="1">
      <c r="A76" s="339"/>
      <c r="B76" s="339"/>
      <c r="C76" s="339"/>
      <c r="D76" s="339"/>
      <c r="E76" s="111"/>
      <c r="F76" s="169"/>
      <c r="G76" s="111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</row>
    <row r="77" spans="1:18" s="143" customFormat="1" outlineLevel="1">
      <c r="A77" s="111"/>
      <c r="B77" s="111"/>
      <c r="C77" s="111"/>
      <c r="D77" s="111"/>
      <c r="E77" s="111" t="str">
        <f xml:space="preserve"> InputsR!E$53</f>
        <v>TMS totex allowance for 1 - water network plus (17-18 FYA CPIH deflated prices)</v>
      </c>
      <c r="F77" s="250">
        <f>InputsR!F53</f>
        <v>0</v>
      </c>
      <c r="G77" s="111" t="str">
        <f xml:space="preserve"> InputsR!G$53</f>
        <v>£m</v>
      </c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</row>
    <row r="78" spans="1:18" s="268" customFormat="1" outlineLevel="1">
      <c r="A78" s="233"/>
      <c r="B78" s="233"/>
      <c r="C78" s="233"/>
      <c r="D78" s="233"/>
      <c r="E78" s="233" t="str">
        <f>InputsR!F26&amp;" totex adjustment for change of partnership "&amp;TEXT(MID(InputsR!A22,1,100),1)&amp;" to G3"</f>
        <v>TMS totex adjustment for change of partnership 1 to G3</v>
      </c>
      <c r="F78" s="250" t="e">
        <f>(((InputB!$C$4*InputB!$D$6+InputB!$I$4*InputB!$J$6+InputB!$O$4*InputB!$P$6)*InputB!C$8)-(InputB!$D$6/(1/InputB!$C$8)*F$72))*F$77+(((InputB!$U$4*InputB!$V$6)*InputsR!F$38)-((InputB!$U$4*(InputB!$X$6)*InputsR!$F38))-((InputB!$U$4*(InputB!$Z$6)*InputsR!$F38)))*F$77</f>
        <v>#DIV/0!</v>
      </c>
      <c r="G78" s="233" t="str">
        <f xml:space="preserve"> InputsR!G$53</f>
        <v>£m</v>
      </c>
      <c r="H78" s="233"/>
      <c r="I78" s="233"/>
      <c r="J78" s="233"/>
      <c r="K78" s="233"/>
      <c r="L78" s="233"/>
      <c r="M78" s="233"/>
      <c r="N78" s="233"/>
      <c r="O78" s="233"/>
      <c r="P78" s="233"/>
      <c r="Q78" s="233"/>
      <c r="R78" s="233"/>
    </row>
    <row r="79" spans="1:18" s="268" customFormat="1" outlineLevel="1">
      <c r="A79" s="233"/>
      <c r="B79" s="233"/>
      <c r="C79" s="233"/>
      <c r="D79" s="233"/>
      <c r="E79" s="233" t="str">
        <f>InputsR!E57</f>
        <v>TMS additional Gate 3 totex allowance for 1 - water network plus (17-18 FYA CPIH deflated prices)</v>
      </c>
      <c r="F79" s="250">
        <f>InputsR!F57</f>
        <v>0</v>
      </c>
      <c r="G79" s="233" t="str">
        <f xml:space="preserve"> InputsR!G$53</f>
        <v>£m</v>
      </c>
      <c r="H79" s="233"/>
      <c r="I79" s="233"/>
      <c r="J79" s="233"/>
      <c r="K79" s="233"/>
      <c r="L79" s="233"/>
      <c r="M79" s="233"/>
      <c r="N79" s="233"/>
      <c r="O79" s="233"/>
      <c r="P79" s="233"/>
      <c r="Q79" s="233"/>
      <c r="R79" s="233"/>
    </row>
    <row r="80" spans="1:18" s="231" customFormat="1" outlineLevel="1">
      <c r="A80" s="229"/>
      <c r="B80" s="229"/>
      <c r="C80" s="229"/>
      <c r="D80" s="229"/>
      <c r="E80" s="233" t="str">
        <f xml:space="preserve"> InputsR!E$34</f>
        <v>TMS cumulative percentage of allocated spend given gate reached for 1</v>
      </c>
      <c r="F80" s="248">
        <f>InputsR!F41</f>
        <v>0.6</v>
      </c>
      <c r="G80" s="233" t="str">
        <f xml:space="preserve"> InputsR!G$34</f>
        <v>%</v>
      </c>
      <c r="H80" s="230"/>
      <c r="I80" s="230"/>
      <c r="J80" s="230"/>
      <c r="K80" s="230"/>
      <c r="L80" s="230"/>
      <c r="M80" s="230"/>
      <c r="N80" s="230"/>
      <c r="O80" s="230"/>
      <c r="P80" s="230"/>
      <c r="Q80" s="230"/>
      <c r="R80" s="230"/>
    </row>
    <row r="81" spans="1:18" s="231" customFormat="1" outlineLevel="1">
      <c r="A81" s="229"/>
      <c r="B81" s="229"/>
      <c r="C81" s="229"/>
      <c r="D81" s="229"/>
      <c r="E81" s="229" t="str">
        <f>InputsR!F26&amp;" totex allowance for "&amp;TEXT(MID(InputsR!A22,1,100),1)&amp;" given gate reached- water network plus (17-18 FYA CPIH deflated prices)"</f>
        <v>TMS totex allowance for 1 given gate reached- water network plus (17-18 FYA CPIH deflated prices)</v>
      </c>
      <c r="F81" s="254" t="e">
        <f xml:space="preserve"> (F77*F80)+IF(F78&gt;=0,F78,0)+(F79*InputB!$P$6)</f>
        <v>#DIV/0!</v>
      </c>
      <c r="G81" s="229" t="s">
        <v>108</v>
      </c>
      <c r="H81" s="254"/>
      <c r="I81" s="254"/>
      <c r="J81" s="254"/>
      <c r="K81" s="254"/>
      <c r="L81" s="254"/>
      <c r="M81" s="254"/>
      <c r="N81" s="254"/>
      <c r="O81" s="254"/>
      <c r="P81" s="254"/>
      <c r="Q81" s="254"/>
      <c r="R81" s="254"/>
    </row>
    <row r="82" spans="1:18" s="231" customFormat="1" outlineLevel="1">
      <c r="A82" s="229"/>
      <c r="B82" s="229"/>
      <c r="C82" s="229"/>
      <c r="D82" s="229"/>
      <c r="E82" s="229"/>
      <c r="F82" s="254"/>
      <c r="G82" s="229"/>
      <c r="H82" s="254"/>
      <c r="I82" s="254"/>
      <c r="J82" s="254"/>
      <c r="K82" s="254"/>
      <c r="L82" s="254"/>
      <c r="M82" s="254"/>
      <c r="N82" s="254"/>
      <c r="O82" s="254"/>
      <c r="P82" s="254"/>
      <c r="Q82" s="254"/>
      <c r="R82" s="254"/>
    </row>
    <row r="83" spans="1:18" s="231" customFormat="1" outlineLevel="1">
      <c r="A83" s="229"/>
      <c r="B83" s="229"/>
      <c r="C83" s="229"/>
      <c r="D83" s="229"/>
      <c r="E83" s="233" t="str">
        <f xml:space="preserve"> InputsR!E$53</f>
        <v>TMS totex allowance for 1 - water network plus (17-18 FYA CPIH deflated prices)</v>
      </c>
      <c r="F83" s="250">
        <f xml:space="preserve"> InputsR!F$53</f>
        <v>0</v>
      </c>
      <c r="G83" s="233" t="str">
        <f xml:space="preserve"> InputsR!G$53</f>
        <v>£m</v>
      </c>
      <c r="H83" s="233"/>
      <c r="I83" s="233"/>
      <c r="J83" s="233"/>
      <c r="K83" s="233"/>
      <c r="L83" s="233"/>
      <c r="M83" s="233"/>
      <c r="N83" s="233"/>
      <c r="O83" s="233"/>
      <c r="P83" s="233"/>
      <c r="Q83" s="233"/>
      <c r="R83" s="233"/>
    </row>
    <row r="84" spans="1:18" s="268" customFormat="1" outlineLevel="1">
      <c r="A84" s="233"/>
      <c r="B84" s="233"/>
      <c r="C84" s="233"/>
      <c r="D84" s="233"/>
      <c r="E84" s="233" t="str">
        <f>InputsR!F26&amp;" totex adjustment for change of partnership "&amp;TEXT(MID(InputsR!A22,1,100),1)&amp;" to G3"</f>
        <v>TMS totex adjustment for change of partnership 1 to G3</v>
      </c>
      <c r="F84" s="250" t="e">
        <f>F$78</f>
        <v>#DIV/0!</v>
      </c>
      <c r="G84" s="233" t="str">
        <f xml:space="preserve"> InputsR!G$53</f>
        <v>£m</v>
      </c>
      <c r="H84" s="233"/>
      <c r="I84" s="233"/>
      <c r="J84" s="233"/>
      <c r="K84" s="233"/>
      <c r="L84" s="233"/>
      <c r="M84" s="233"/>
      <c r="N84" s="233"/>
      <c r="O84" s="233"/>
      <c r="P84" s="233"/>
      <c r="Q84" s="233"/>
      <c r="R84" s="233"/>
    </row>
    <row r="85" spans="1:18" s="231" customFormat="1" outlineLevel="1">
      <c r="A85" s="229"/>
      <c r="B85" s="229"/>
      <c r="C85" s="229"/>
      <c r="D85" s="229"/>
      <c r="E85" s="233" t="str">
        <f>InputsR!E57</f>
        <v>TMS additional Gate 3 totex allowance for 1 - water network plus (17-18 FYA CPIH deflated prices)</v>
      </c>
      <c r="F85" s="250">
        <f>F79</f>
        <v>0</v>
      </c>
      <c r="G85" s="233" t="str">
        <f xml:space="preserve"> InputsR!G$53</f>
        <v>£m</v>
      </c>
      <c r="H85" s="233"/>
      <c r="I85" s="233"/>
      <c r="J85" s="233"/>
      <c r="K85" s="233"/>
      <c r="L85" s="233"/>
      <c r="M85" s="233"/>
      <c r="N85" s="233"/>
      <c r="O85" s="233"/>
      <c r="P85" s="233"/>
      <c r="Q85" s="233"/>
      <c r="R85" s="233"/>
    </row>
    <row r="86" spans="1:18" s="231" customFormat="1" outlineLevel="1">
      <c r="A86" s="229"/>
      <c r="B86" s="229"/>
      <c r="C86" s="229"/>
      <c r="D86" s="229"/>
      <c r="E86" s="372" t="str">
        <f xml:space="preserve"> E$81</f>
        <v>TMS totex allowance for 1 given gate reached- water network plus (17-18 FYA CPIH deflated prices)</v>
      </c>
      <c r="F86" s="266" t="e">
        <f xml:space="preserve"> F$81</f>
        <v>#DIV/0!</v>
      </c>
      <c r="G86" s="372" t="str">
        <f xml:space="preserve"> G$81</f>
        <v>£m</v>
      </c>
      <c r="H86" s="254"/>
      <c r="I86" s="254"/>
      <c r="J86" s="254"/>
      <c r="K86" s="254"/>
      <c r="L86" s="254"/>
      <c r="M86" s="254"/>
      <c r="N86" s="254"/>
      <c r="O86" s="254"/>
      <c r="P86" s="254"/>
      <c r="Q86" s="254"/>
      <c r="R86" s="254"/>
    </row>
    <row r="87" spans="1:18" s="231" customFormat="1" outlineLevel="1">
      <c r="A87" s="229"/>
      <c r="B87" s="229"/>
      <c r="C87" s="229"/>
      <c r="D87" s="229"/>
      <c r="E87" s="229" t="str">
        <f>InputsR!F26&amp;" unspent totex clawback "&amp;TEXT(MID(InputsR!A22,1,100),1)&amp;" given gate reached - water network plus (17-18 FYA CPIH deflated prices)"</f>
        <v>TMS unspent totex clawback 1 given gate reached - water network plus (17-18 FYA CPIH deflated prices)</v>
      </c>
      <c r="F87" s="254" t="e">
        <f xml:space="preserve"> F86-((F83)+ABS(F84)+(F85))</f>
        <v>#DIV/0!</v>
      </c>
      <c r="G87" s="229" t="s">
        <v>108</v>
      </c>
      <c r="H87" s="254"/>
      <c r="I87" s="254"/>
      <c r="J87" s="254"/>
      <c r="K87" s="254"/>
      <c r="L87" s="254"/>
      <c r="M87" s="254"/>
      <c r="N87" s="254"/>
      <c r="O87" s="254"/>
      <c r="P87" s="254"/>
      <c r="Q87" s="254"/>
      <c r="R87" s="254"/>
    </row>
    <row r="88" spans="1:18" s="231" customFormat="1" outlineLevel="1">
      <c r="A88" s="229"/>
      <c r="B88" s="229"/>
      <c r="C88" s="229"/>
      <c r="D88" s="229"/>
      <c r="E88" s="229"/>
      <c r="F88" s="254"/>
      <c r="G88" s="229"/>
      <c r="H88" s="254"/>
      <c r="I88" s="254"/>
      <c r="J88" s="254"/>
      <c r="K88" s="254"/>
      <c r="L88" s="254"/>
      <c r="M88" s="254"/>
      <c r="N88" s="254"/>
      <c r="O88" s="254"/>
      <c r="P88" s="254"/>
      <c r="Q88" s="254"/>
      <c r="R88" s="254"/>
    </row>
    <row r="89" spans="1:18" s="268" customFormat="1" outlineLevel="1">
      <c r="A89" s="233"/>
      <c r="B89" s="233"/>
      <c r="C89" s="233"/>
      <c r="D89" s="233"/>
      <c r="E89" s="233" t="str">
        <f xml:space="preserve"> InputsR!E$83</f>
        <v>TMS outturn totex for 1 - water network plus (17-18 FYA CPIH deflated prices)</v>
      </c>
      <c r="F89" s="250">
        <f>InputsR!F$83</f>
        <v>0</v>
      </c>
      <c r="G89" s="233" t="str">
        <f xml:space="preserve"> InputsR!G$83</f>
        <v>£m</v>
      </c>
      <c r="H89" s="250"/>
      <c r="I89" s="250"/>
      <c r="J89" s="250"/>
      <c r="K89" s="250"/>
      <c r="L89" s="250"/>
      <c r="M89" s="250"/>
      <c r="N89" s="250"/>
      <c r="O89" s="250"/>
      <c r="P89" s="250"/>
      <c r="Q89" s="250"/>
      <c r="R89" s="250"/>
    </row>
    <row r="90" spans="1:18" s="268" customFormat="1" outlineLevel="1">
      <c r="A90" s="233"/>
      <c r="B90" s="233"/>
      <c r="C90" s="233"/>
      <c r="D90" s="233"/>
      <c r="E90" s="233" t="str">
        <f>InputsR!E$87</f>
        <v>TMS outturn additional Gate 3 totex for 1 - water network plus (17-18 FYA CPIH deflated prices)</v>
      </c>
      <c r="F90" s="250">
        <f>InputsR!F$87</f>
        <v>0</v>
      </c>
      <c r="G90" s="233" t="str">
        <f xml:space="preserve"> InputsR!G$83</f>
        <v>£m</v>
      </c>
      <c r="H90" s="250"/>
      <c r="I90" s="250"/>
      <c r="J90" s="250"/>
      <c r="K90" s="250"/>
      <c r="L90" s="250"/>
      <c r="M90" s="250"/>
      <c r="N90" s="250"/>
      <c r="O90" s="250"/>
      <c r="P90" s="250"/>
      <c r="Q90" s="250"/>
      <c r="R90" s="250"/>
    </row>
    <row r="91" spans="1:18" s="231" customFormat="1" outlineLevel="1">
      <c r="A91" s="229"/>
      <c r="B91" s="229"/>
      <c r="C91" s="229"/>
      <c r="D91" s="229"/>
      <c r="E91" s="372" t="str">
        <f xml:space="preserve"> E$86</f>
        <v>TMS totex allowance for 1 given gate reached- water network plus (17-18 FYA CPIH deflated prices)</v>
      </c>
      <c r="F91" s="266" t="e">
        <f xml:space="preserve"> F$86</f>
        <v>#DIV/0!</v>
      </c>
      <c r="G91" s="372" t="str">
        <f xml:space="preserve"> G$86</f>
        <v>£m</v>
      </c>
      <c r="H91" s="372"/>
      <c r="I91" s="372"/>
      <c r="J91" s="372"/>
      <c r="K91" s="372"/>
      <c r="L91" s="372"/>
      <c r="M91" s="372"/>
      <c r="N91" s="372"/>
      <c r="O91" s="372"/>
      <c r="P91" s="372"/>
      <c r="Q91" s="372"/>
      <c r="R91" s="372"/>
    </row>
    <row r="92" spans="1:18" s="231" customFormat="1" outlineLevel="1">
      <c r="A92" s="229"/>
      <c r="B92" s="229"/>
      <c r="C92" s="229"/>
      <c r="D92" s="229"/>
      <c r="E92" s="372" t="str">
        <f>InputsR!F26&amp;" adjustments to totex allowance for "&amp;TEXT(MID(InputsR!A22,1,100),1)&amp;" post PR19 - water network plus (17-18 FYA CPIH deflated prices)"</f>
        <v>TMS adjustments to totex allowance for 1 post PR19 - water network plus (17-18 FYA CPIH deflated prices)</v>
      </c>
      <c r="F92" s="266" t="e">
        <f>F$84+F$85</f>
        <v>#DIV/0!</v>
      </c>
      <c r="G92" s="229" t="s">
        <v>108</v>
      </c>
      <c r="H92" s="372"/>
      <c r="I92" s="372"/>
      <c r="J92" s="372"/>
      <c r="K92" s="372"/>
      <c r="L92" s="372"/>
      <c r="M92" s="372"/>
      <c r="N92" s="372"/>
      <c r="O92" s="372"/>
      <c r="P92" s="372"/>
      <c r="Q92" s="372"/>
      <c r="R92" s="372"/>
    </row>
    <row r="93" spans="1:18" s="231" customFormat="1" outlineLevel="1">
      <c r="A93" s="229"/>
      <c r="B93" s="229"/>
      <c r="C93" s="229"/>
      <c r="D93" s="229"/>
      <c r="E93" s="229" t="str">
        <f>InputsR!F26&amp;" totex adjustment for "&amp;TEXT(MID(InputsR!A22,1,100),1)&amp;" with no totex sharing - water network plus (17-18 FYA CPIH deflated prices)"</f>
        <v>TMS totex adjustment for 1 with no totex sharing - water network plus (17-18 FYA CPIH deflated prices)</v>
      </c>
      <c r="F93" s="254" t="e">
        <f xml:space="preserve"> IF((F89+F90) - F91 &gt;= 0, 0, (F89+F90) - F91 )+ABS(F92)</f>
        <v>#DIV/0!</v>
      </c>
      <c r="G93" s="229" t="s">
        <v>108</v>
      </c>
      <c r="H93" s="254"/>
      <c r="I93" s="254"/>
      <c r="J93" s="254"/>
      <c r="K93" s="254"/>
      <c r="L93" s="254"/>
      <c r="M93" s="254"/>
      <c r="N93" s="254"/>
      <c r="O93" s="254"/>
      <c r="P93" s="254"/>
      <c r="Q93" s="254"/>
      <c r="R93" s="254"/>
    </row>
    <row r="94" spans="1:18" s="231" customFormat="1" outlineLevel="1">
      <c r="A94" s="229"/>
      <c r="B94" s="229"/>
      <c r="C94" s="229"/>
      <c r="D94" s="229"/>
      <c r="E94" s="229"/>
      <c r="F94" s="254"/>
      <c r="G94" s="229"/>
      <c r="H94" s="254"/>
      <c r="I94" s="254"/>
      <c r="J94" s="254"/>
      <c r="K94" s="254"/>
      <c r="L94" s="254"/>
      <c r="M94" s="254"/>
      <c r="N94" s="254"/>
      <c r="O94" s="254"/>
      <c r="P94" s="254"/>
      <c r="Q94" s="254"/>
      <c r="R94" s="254"/>
    </row>
    <row r="95" spans="1:18" s="268" customFormat="1" outlineLevel="1">
      <c r="A95" s="233"/>
      <c r="B95" s="233"/>
      <c r="C95" s="233"/>
      <c r="D95" s="233"/>
      <c r="E95" s="233" t="str">
        <f xml:space="preserve"> InputsR!E$83</f>
        <v>TMS outturn totex for 1 - water network plus (17-18 FYA CPIH deflated prices)</v>
      </c>
      <c r="F95" s="250">
        <f xml:space="preserve"> InputsR!F$83</f>
        <v>0</v>
      </c>
      <c r="G95" s="233" t="str">
        <f xml:space="preserve"> InputsR!G$83</f>
        <v>£m</v>
      </c>
      <c r="H95" s="250"/>
      <c r="I95" s="250"/>
      <c r="J95" s="250"/>
      <c r="K95" s="250"/>
      <c r="L95" s="250"/>
      <c r="M95" s="250"/>
      <c r="N95" s="250"/>
      <c r="O95" s="250"/>
      <c r="P95" s="250"/>
      <c r="Q95" s="250"/>
      <c r="R95" s="250"/>
    </row>
    <row r="96" spans="1:18" s="268" customFormat="1" outlineLevel="1">
      <c r="A96" s="233"/>
      <c r="B96" s="233"/>
      <c r="C96" s="233"/>
      <c r="D96" s="233"/>
      <c r="E96" s="233" t="str">
        <f>InputsR!E87</f>
        <v>TMS outturn additional Gate 3 totex for 1 - water network plus (17-18 FYA CPIH deflated prices)</v>
      </c>
      <c r="F96" s="250">
        <f>InputsR!F87</f>
        <v>0</v>
      </c>
      <c r="G96" s="233" t="str">
        <f xml:space="preserve"> InputsR!G$83</f>
        <v>£m</v>
      </c>
      <c r="H96" s="250"/>
      <c r="I96" s="250"/>
      <c r="J96" s="250"/>
      <c r="K96" s="250"/>
      <c r="L96" s="250"/>
      <c r="M96" s="250"/>
      <c r="N96" s="250"/>
      <c r="O96" s="250"/>
      <c r="P96" s="250"/>
      <c r="Q96" s="250"/>
      <c r="R96" s="250"/>
    </row>
    <row r="97" spans="1:18" s="268" customFormat="1" outlineLevel="1">
      <c r="A97" s="233"/>
      <c r="B97" s="233"/>
      <c r="C97" s="233"/>
      <c r="D97" s="233"/>
      <c r="E97" s="233" t="str">
        <f>E92</f>
        <v>TMS adjustments to totex allowance for 1 post PR19 - water network plus (17-18 FYA CPIH deflated prices)</v>
      </c>
      <c r="F97" s="250" t="e">
        <f>F92</f>
        <v>#DIV/0!</v>
      </c>
      <c r="G97" s="233" t="str">
        <f xml:space="preserve"> InputsR!G$83</f>
        <v>£m</v>
      </c>
      <c r="H97" s="250"/>
      <c r="I97" s="250"/>
      <c r="J97" s="250"/>
      <c r="K97" s="250"/>
      <c r="L97" s="250"/>
      <c r="M97" s="250"/>
      <c r="N97" s="250"/>
      <c r="O97" s="250"/>
      <c r="P97" s="250"/>
      <c r="Q97" s="250"/>
      <c r="R97" s="250"/>
    </row>
    <row r="98" spans="1:18" s="231" customFormat="1" outlineLevel="1">
      <c r="A98" s="229"/>
      <c r="B98" s="229"/>
      <c r="C98" s="229"/>
      <c r="D98" s="229"/>
      <c r="E98" s="372" t="str">
        <f xml:space="preserve"> E$86</f>
        <v>TMS totex allowance for 1 given gate reached- water network plus (17-18 FYA CPIH deflated prices)</v>
      </c>
      <c r="F98" s="266" t="e">
        <f xml:space="preserve"> F$86</f>
        <v>#DIV/0!</v>
      </c>
      <c r="G98" s="372" t="str">
        <f xml:space="preserve"> InputsR!G$83</f>
        <v>£m</v>
      </c>
      <c r="H98" s="372"/>
      <c r="I98" s="372"/>
      <c r="J98" s="372"/>
      <c r="K98" s="372"/>
      <c r="L98" s="372"/>
      <c r="M98" s="372"/>
      <c r="N98" s="372"/>
      <c r="O98" s="372"/>
      <c r="P98" s="372"/>
      <c r="Q98" s="372"/>
      <c r="R98" s="372"/>
    </row>
    <row r="99" spans="1:18" s="231" customFormat="1" outlineLevel="1">
      <c r="A99" s="229"/>
      <c r="B99" s="229"/>
      <c r="C99" s="229"/>
      <c r="D99" s="229"/>
      <c r="E99" s="230" t="str">
        <f xml:space="preserve"> InputsR!E$11</f>
        <v>Totex sharing rate</v>
      </c>
      <c r="F99" s="248">
        <f xml:space="preserve"> InputsR!F$11</f>
        <v>0.5</v>
      </c>
      <c r="G99" s="230" t="str">
        <f xml:space="preserve"> InputsR!G$11</f>
        <v>%</v>
      </c>
      <c r="H99" s="230"/>
      <c r="I99" s="230"/>
      <c r="J99" s="230"/>
      <c r="K99" s="230"/>
      <c r="L99" s="230"/>
      <c r="M99" s="230"/>
      <c r="N99" s="230"/>
      <c r="O99" s="230"/>
      <c r="P99" s="230"/>
      <c r="Q99" s="230"/>
      <c r="R99" s="230"/>
    </row>
    <row r="100" spans="1:18" s="231" customFormat="1" outlineLevel="1">
      <c r="A100" s="229"/>
      <c r="B100" s="229"/>
      <c r="C100" s="229"/>
      <c r="D100" s="229"/>
      <c r="E100" s="229" t="str">
        <f>InputsR!F26&amp;" totex adjustment for "&amp;TEXT(MID(InputsR!A22,1,100),1)&amp;" with totex sharing - water network plus (17-18 FYA CPIH deflated prices)"</f>
        <v>TMS totex adjustment for 1 with totex sharing - water network plus (17-18 FYA CPIH deflated prices)</v>
      </c>
      <c r="F100" s="254" t="e">
        <f>(((F95+F96)-F98)*F99)+IF(F97&gt;=0,F97,0)</f>
        <v>#DIV/0!</v>
      </c>
      <c r="G100" s="229" t="s">
        <v>108</v>
      </c>
      <c r="H100" s="254"/>
      <c r="I100" s="254"/>
      <c r="J100" s="254"/>
      <c r="K100" s="254"/>
      <c r="L100" s="254"/>
      <c r="M100" s="254"/>
      <c r="N100" s="254"/>
      <c r="O100" s="254"/>
      <c r="P100" s="254"/>
      <c r="Q100" s="254"/>
      <c r="R100" s="254"/>
    </row>
    <row r="101" spans="1:18" s="166" customFormat="1" outlineLevel="1">
      <c r="A101" s="168"/>
      <c r="B101" s="168"/>
      <c r="C101" s="168"/>
      <c r="D101" s="168"/>
      <c r="E101" s="168"/>
      <c r="F101" s="171"/>
      <c r="G101" s="168"/>
      <c r="H101" s="171"/>
      <c r="I101" s="171"/>
      <c r="J101" s="171"/>
      <c r="K101" s="171"/>
      <c r="L101" s="171"/>
      <c r="M101" s="171"/>
      <c r="N101" s="171"/>
      <c r="O101" s="171"/>
      <c r="P101" s="171"/>
      <c r="Q101" s="171"/>
      <c r="R101" s="171"/>
    </row>
    <row r="102" spans="1:18" s="166" customFormat="1" outlineLevel="1">
      <c r="A102" s="168"/>
      <c r="B102" s="168"/>
      <c r="C102" s="168"/>
      <c r="D102" s="168"/>
      <c r="E102" s="188" t="str">
        <f t="shared" ref="E102:G102" si="2" xml:space="preserve"> E$93</f>
        <v>TMS totex adjustment for 1 with no totex sharing - water network plus (17-18 FYA CPIH deflated prices)</v>
      </c>
      <c r="F102" s="189" t="e">
        <f xml:space="preserve"> F$93</f>
        <v>#DIV/0!</v>
      </c>
      <c r="G102" s="188" t="str">
        <f t="shared" si="2"/>
        <v>£m</v>
      </c>
      <c r="H102" s="196"/>
      <c r="I102" s="196"/>
      <c r="J102" s="196"/>
      <c r="K102" s="196"/>
      <c r="L102" s="196"/>
      <c r="M102" s="196"/>
      <c r="N102" s="196"/>
      <c r="O102" s="196"/>
      <c r="P102" s="196"/>
      <c r="Q102" s="196"/>
      <c r="R102" s="196"/>
    </row>
    <row r="103" spans="1:18" s="166" customFormat="1" outlineLevel="1">
      <c r="A103" s="168"/>
      <c r="B103" s="168"/>
      <c r="C103" s="168"/>
      <c r="D103" s="168"/>
      <c r="E103" s="193" t="str">
        <f t="shared" ref="E103:G103" si="3" xml:space="preserve"> E$100</f>
        <v>TMS totex adjustment for 1 with totex sharing - water network plus (17-18 FYA CPIH deflated prices)</v>
      </c>
      <c r="F103" s="196" t="e">
        <f t="shared" si="3"/>
        <v>#DIV/0!</v>
      </c>
      <c r="G103" s="193" t="str">
        <f t="shared" si="3"/>
        <v>£m</v>
      </c>
      <c r="H103" s="196"/>
      <c r="I103" s="196"/>
      <c r="J103" s="196"/>
      <c r="K103" s="196"/>
      <c r="L103" s="196"/>
      <c r="M103" s="196"/>
      <c r="N103" s="196"/>
      <c r="O103" s="196"/>
      <c r="P103" s="196"/>
      <c r="Q103" s="196"/>
      <c r="R103" s="196"/>
    </row>
    <row r="104" spans="1:18" s="166" customFormat="1" outlineLevel="1">
      <c r="A104" s="168"/>
      <c r="B104" s="168"/>
      <c r="C104" s="168"/>
      <c r="D104" s="168"/>
      <c r="E104" s="168" t="str">
        <f xml:space="preserve"> E$16</f>
        <v>Totex sharing application</v>
      </c>
      <c r="F104" s="171">
        <f t="shared" ref="F104:G104" si="4" xml:space="preserve"> F$16</f>
        <v>0</v>
      </c>
      <c r="G104" s="168" t="str">
        <f t="shared" si="4"/>
        <v>Boolean</v>
      </c>
      <c r="H104" s="168"/>
      <c r="I104" s="168"/>
      <c r="J104" s="168"/>
      <c r="K104" s="168"/>
      <c r="L104" s="168"/>
      <c r="M104" s="168"/>
      <c r="N104" s="168"/>
      <c r="O104" s="168"/>
      <c r="P104" s="168"/>
      <c r="Q104" s="168"/>
      <c r="R104" s="168"/>
    </row>
    <row r="105" spans="1:18" s="166" customFormat="1" outlineLevel="1">
      <c r="A105" s="168"/>
      <c r="B105" s="168"/>
      <c r="C105" s="168"/>
      <c r="D105" s="168"/>
      <c r="E105" s="170" t="str">
        <f>InputsR!F26&amp;" totex sharing adjustment for "&amp;TEXT(MID(InputsR!A22,1,100),1)&amp;" - water network plus (17-18 FYA CPIH deflated prices)"</f>
        <v>TMS totex sharing adjustment for 1 - water network plus (17-18 FYA CPIH deflated prices)</v>
      </c>
      <c r="F105" s="173" t="e">
        <f xml:space="preserve"> IF( F104 = 1, F103, F102 )</f>
        <v>#DIV/0!</v>
      </c>
      <c r="G105" s="170" t="s">
        <v>108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</row>
    <row r="106" spans="1:18" s="166" customFormat="1" outlineLevel="1">
      <c r="A106" s="168"/>
      <c r="B106" s="168"/>
      <c r="C106" s="168"/>
      <c r="D106" s="168"/>
      <c r="E106" s="180"/>
      <c r="F106" s="247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</row>
    <row r="107" spans="1:18" s="166" customFormat="1" outlineLevel="1">
      <c r="A107" s="168"/>
      <c r="B107" s="168"/>
      <c r="C107" s="168"/>
      <c r="D107" s="168"/>
      <c r="E107" s="193" t="str">
        <f t="shared" ref="E107:G108" si="5" xml:space="preserve"> E$87</f>
        <v>TMS unspent totex clawback 1 given gate reached - water network plus (17-18 FYA CPIH deflated prices)</v>
      </c>
      <c r="F107" s="194" t="e">
        <f t="shared" si="5"/>
        <v>#DIV/0!</v>
      </c>
      <c r="G107" s="193" t="str">
        <f t="shared" si="5"/>
        <v>£m</v>
      </c>
      <c r="H107" s="226"/>
      <c r="I107" s="194"/>
      <c r="J107" s="194"/>
      <c r="K107" s="194"/>
      <c r="L107" s="194"/>
      <c r="M107" s="194"/>
      <c r="N107" s="194"/>
      <c r="O107" s="194"/>
      <c r="P107" s="194"/>
      <c r="Q107" s="194"/>
      <c r="R107" s="194"/>
    </row>
    <row r="108" spans="1:18" s="231" customFormat="1" outlineLevel="1">
      <c r="A108" s="229"/>
      <c r="B108" s="229"/>
      <c r="C108" s="229"/>
      <c r="D108" s="229"/>
      <c r="E108" s="257" t="str">
        <f>InputsR!$F$26&amp;" unspent allowance for "&amp;TEXT(MID(InputsR!A43,1,100),1)&amp;"Gate 1 and 2 - water network plus (17-18 FYA CPIH deflated prices)"</f>
        <v>TMS unspent allowance for Gate 1 and 2 - water network plus (17-18 FYA CPIH deflated prices)</v>
      </c>
      <c r="F108" s="226" t="e">
        <f>IF(((InputB!$C$4*InputsR!$F$53)+(InputB!$I$4*InputsR!$F$53))-InputB!$C$12&gt;=0,((InputB!$C$4*InputsR!$F$53)+(InputB!$I$4*InputsR!$F$53))-InputB!$C$12,0)</f>
        <v>#N/A</v>
      </c>
      <c r="G108" s="257" t="str">
        <f t="shared" si="5"/>
        <v>£m</v>
      </c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</row>
    <row r="109" spans="1:18" s="166" customFormat="1" outlineLevel="1">
      <c r="A109" s="168"/>
      <c r="B109" s="168"/>
      <c r="C109" s="168"/>
      <c r="D109" s="168"/>
      <c r="E109" s="195" t="str">
        <f xml:space="preserve"> E$105</f>
        <v>TMS totex sharing adjustment for 1 - water network plus (17-18 FYA CPIH deflated prices)</v>
      </c>
      <c r="F109" s="194" t="e">
        <f xml:space="preserve"> F$105</f>
        <v>#DIV/0!</v>
      </c>
      <c r="G109" s="195" t="str">
        <f xml:space="preserve"> G$105</f>
        <v>£m</v>
      </c>
      <c r="H109" s="204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</row>
    <row r="110" spans="1:18" s="166" customFormat="1" outlineLevel="1">
      <c r="A110" s="168"/>
      <c r="B110" s="168"/>
      <c r="C110" s="168"/>
      <c r="D110" s="168"/>
      <c r="E110" s="195" t="str">
        <f>InputsR!F26&amp;" total totex adjustment for "&amp;TEXT(MID(InputsR!A22,1,100),1)&amp;" - water network plus (17-18 FYA CPIH deflated prices)"</f>
        <v>TMS total totex adjustment for 1 - water network plus (17-18 FYA CPIH deflated prices)</v>
      </c>
      <c r="F110" s="194" t="e">
        <f xml:space="preserve"> F107 + F109 +F108</f>
        <v>#DIV/0!</v>
      </c>
      <c r="G110" s="195" t="s">
        <v>108</v>
      </c>
      <c r="H110" s="204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</row>
    <row r="111" spans="1:18" s="166" customFormat="1" outlineLevel="1">
      <c r="A111" s="168"/>
      <c r="B111" s="168"/>
      <c r="C111" s="168"/>
      <c r="D111" s="168"/>
      <c r="E111" s="180"/>
      <c r="F111" s="247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</row>
    <row r="112" spans="1:18" s="166" customFormat="1" outlineLevel="1">
      <c r="A112" s="168"/>
      <c r="B112" s="168"/>
      <c r="C112" s="168"/>
      <c r="D112" s="168"/>
      <c r="E112" s="195" t="str">
        <f xml:space="preserve"> E$110</f>
        <v>TMS total totex adjustment for 1 - water network plus (17-18 FYA CPIH deflated prices)</v>
      </c>
      <c r="F112" s="196" t="e">
        <f xml:space="preserve"> F$110</f>
        <v>#DIV/0!</v>
      </c>
      <c r="G112" s="195" t="str">
        <f xml:space="preserve"> G$110</f>
        <v>£m</v>
      </c>
      <c r="H112" s="170"/>
      <c r="I112" s="170"/>
      <c r="J112" s="174"/>
      <c r="K112" s="174"/>
      <c r="L112" s="174"/>
      <c r="M112" s="174"/>
      <c r="N112" s="174"/>
      <c r="O112" s="174"/>
      <c r="P112" s="174"/>
      <c r="Q112" s="174"/>
      <c r="R112" s="174"/>
    </row>
    <row r="113" spans="1:22" s="231" customFormat="1" outlineLevel="1">
      <c r="A113" s="229"/>
      <c r="B113" s="229"/>
      <c r="C113" s="229"/>
      <c r="D113" s="229"/>
      <c r="E113" s="230" t="str">
        <f xml:space="preserve"> InputsR!E$15</f>
        <v>Discount rate</v>
      </c>
      <c r="F113" s="248">
        <f>IF(OR(InputsR!F26="ANH",InputsR!F26="BRL",InputsR!F26="NES",InputsR!F26="YKY"),InputsR!$F$16,InputsR!$F$15)</f>
        <v>2.92E-2</v>
      </c>
      <c r="G113" s="230" t="str">
        <f xml:space="preserve"> InputsR!G$15</f>
        <v>%</v>
      </c>
      <c r="H113" s="230"/>
      <c r="I113" s="230"/>
      <c r="J113" s="230"/>
      <c r="K113" s="230"/>
      <c r="L113" s="230"/>
      <c r="M113" s="230"/>
      <c r="N113" s="230"/>
      <c r="O113" s="230"/>
      <c r="P113" s="230"/>
      <c r="Q113" s="230"/>
      <c r="R113" s="230"/>
    </row>
    <row r="114" spans="1:22" s="166" customFormat="1" outlineLevel="1">
      <c r="A114" s="168"/>
      <c r="B114" s="168"/>
      <c r="C114" s="168"/>
      <c r="D114" s="168"/>
      <c r="E114" s="111" t="str">
        <f xml:space="preserve"> InputsR!E$30</f>
        <v>Gate 1 has progessed upto</v>
      </c>
      <c r="F114" s="169">
        <f xml:space="preserve"> InputsR!F$30</f>
        <v>3</v>
      </c>
      <c r="G114" s="111" t="str">
        <f xml:space="preserve"> InputsR!G$30</f>
        <v>#</v>
      </c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</row>
    <row r="115" spans="1:22" s="179" customFormat="1" ht="13" outlineLevel="1">
      <c r="A115" s="175"/>
      <c r="B115" s="176"/>
      <c r="C115" s="177"/>
      <c r="D115" s="178"/>
      <c r="E115" s="67" t="str">
        <f xml:space="preserve"> Time!E$50</f>
        <v>Forecast Period Flag</v>
      </c>
      <c r="F115" s="249">
        <f xml:space="preserve"> Time!F$50</f>
        <v>0</v>
      </c>
      <c r="G115" s="67" t="str">
        <f xml:space="preserve"> Time!G$50</f>
        <v>flag</v>
      </c>
      <c r="H115" s="181">
        <f xml:space="preserve"> Time!H$50</f>
        <v>5</v>
      </c>
      <c r="I115" s="67">
        <f xml:space="preserve"> Time!I$50</f>
        <v>0</v>
      </c>
      <c r="J115" s="181">
        <f xml:space="preserve"> Time!J$50</f>
        <v>0</v>
      </c>
      <c r="K115" s="181">
        <f xml:space="preserve"> Time!K$50</f>
        <v>0</v>
      </c>
      <c r="L115" s="181">
        <f xml:space="preserve"> Time!L$50</f>
        <v>0</v>
      </c>
      <c r="M115" s="181">
        <f xml:space="preserve"> Time!M$50</f>
        <v>0</v>
      </c>
      <c r="N115" s="181">
        <f xml:space="preserve"> Time!N$50</f>
        <v>1</v>
      </c>
      <c r="O115" s="181">
        <f xml:space="preserve"> Time!O$50</f>
        <v>1</v>
      </c>
      <c r="P115" s="181">
        <f xml:space="preserve"> Time!P$50</f>
        <v>1</v>
      </c>
      <c r="Q115" s="181">
        <f xml:space="preserve"> Time!Q$50</f>
        <v>1</v>
      </c>
      <c r="R115" s="181">
        <f xml:space="preserve"> Time!R$50</f>
        <v>1</v>
      </c>
      <c r="S115" s="181">
        <f xml:space="preserve"> Time!S$50</f>
        <v>0</v>
      </c>
      <c r="T115" s="181">
        <f xml:space="preserve"> Time!T$50</f>
        <v>0</v>
      </c>
      <c r="U115" s="181">
        <f xml:space="preserve"> Time!U$50</f>
        <v>0</v>
      </c>
      <c r="V115" s="181">
        <f xml:space="preserve"> Time!V$50</f>
        <v>0</v>
      </c>
    </row>
    <row r="116" spans="1:22" s="166" customFormat="1" outlineLevel="1">
      <c r="A116" s="168"/>
      <c r="B116" s="168"/>
      <c r="C116" s="168"/>
      <c r="D116" s="168"/>
      <c r="E116" s="170" t="str">
        <f>InputsR!F26&amp;" total totex adjustment for "&amp;TEXT(MID(InputsR!A22,1,100),1)&amp;" financing adjustment - water network plus (17-18 FYA CPIH deflated prices)"</f>
        <v>TMS total totex adjustment for 1 financing adjustment - water network plus (17-18 FYA CPIH deflated prices)</v>
      </c>
      <c r="F116" s="173" t="e">
        <f xml:space="preserve"> IF( F114 = 4, 0, F112 * ( 1 + F113 ) ^ ( H115 - F114 ) - F112 )</f>
        <v>#DIV/0!</v>
      </c>
      <c r="G116" s="170" t="s">
        <v>108</v>
      </c>
      <c r="H116" s="170"/>
      <c r="I116" s="170"/>
      <c r="J116" s="174"/>
      <c r="K116" s="174"/>
      <c r="L116" s="174"/>
      <c r="M116" s="174"/>
      <c r="N116" s="174"/>
      <c r="O116" s="174"/>
      <c r="P116" s="174"/>
      <c r="Q116" s="174"/>
      <c r="R116" s="174"/>
    </row>
    <row r="117" spans="1:22" s="143" customFormat="1" outlineLevel="1">
      <c r="A117" s="111"/>
      <c r="B117" s="111"/>
      <c r="C117" s="111"/>
      <c r="D117" s="111"/>
      <c r="E117" s="190"/>
      <c r="F117" s="169"/>
      <c r="G117" s="111"/>
      <c r="H117" s="169"/>
      <c r="I117" s="169"/>
      <c r="J117" s="169"/>
      <c r="K117" s="169"/>
      <c r="L117" s="169"/>
      <c r="M117" s="169"/>
      <c r="N117" s="169"/>
      <c r="O117" s="169"/>
      <c r="P117" s="169"/>
      <c r="Q117" s="169"/>
      <c r="R117" s="169"/>
    </row>
    <row r="118" spans="1:22" s="166" customFormat="1" outlineLevel="1">
      <c r="A118" s="168"/>
      <c r="B118" s="168"/>
      <c r="C118" s="168"/>
      <c r="D118" s="168"/>
      <c r="E118" s="111" t="str">
        <f xml:space="preserve"> InputsR!E$65</f>
        <v>TMS PAYG ratio - water network plus</v>
      </c>
      <c r="F118" s="246">
        <f xml:space="preserve"> InputsR!F$65</f>
        <v>0.42099999999999999</v>
      </c>
      <c r="G118" s="111" t="str">
        <f xml:space="preserve"> InputsR!G$65</f>
        <v>%</v>
      </c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</row>
    <row r="119" spans="1:22" s="143" customFormat="1" outlineLevel="1">
      <c r="A119" s="111"/>
      <c r="B119" s="111"/>
      <c r="C119" s="111"/>
      <c r="D119" s="111"/>
      <c r="E119" s="195" t="str">
        <f xml:space="preserve"> E$110</f>
        <v>TMS total totex adjustment for 1 - water network plus (17-18 FYA CPIH deflated prices)</v>
      </c>
      <c r="F119" s="196" t="e">
        <f xml:space="preserve"> F$110</f>
        <v>#DIV/0!</v>
      </c>
      <c r="G119" s="195" t="str">
        <f xml:space="preserve"> G$110</f>
        <v>£m</v>
      </c>
      <c r="H119" s="191"/>
      <c r="I119" s="191"/>
      <c r="J119" s="192"/>
      <c r="K119" s="192"/>
      <c r="L119" s="192"/>
      <c r="M119" s="192"/>
      <c r="N119" s="192"/>
      <c r="O119" s="192"/>
      <c r="P119" s="192"/>
      <c r="Q119" s="192"/>
      <c r="R119" s="192"/>
    </row>
    <row r="120" spans="1:22" s="143" customFormat="1" outlineLevel="1">
      <c r="A120" s="111"/>
      <c r="B120" s="111"/>
      <c r="C120" s="111"/>
      <c r="D120" s="111"/>
      <c r="E120" s="111" t="str">
        <f xml:space="preserve"> InputsR!E$99</f>
        <v>TMS penalty for 1 - water network plus (17-18 FYA CPIH deflated prices)</v>
      </c>
      <c r="F120" s="198">
        <f xml:space="preserve"> InputsR!F$99</f>
        <v>0</v>
      </c>
      <c r="G120" s="111" t="str">
        <f xml:space="preserve"> InputsR!G$99</f>
        <v>£m</v>
      </c>
      <c r="H120" s="191"/>
      <c r="I120" s="191"/>
      <c r="J120" s="192"/>
      <c r="K120" s="192"/>
      <c r="L120" s="192"/>
      <c r="M120" s="192"/>
      <c r="N120" s="192"/>
      <c r="O120" s="192"/>
      <c r="P120" s="192"/>
      <c r="Q120" s="192"/>
      <c r="R120" s="192"/>
    </row>
    <row r="121" spans="1:22" s="143" customFormat="1" outlineLevel="1">
      <c r="A121" s="111"/>
      <c r="B121" s="111"/>
      <c r="C121" s="111"/>
      <c r="D121" s="111"/>
      <c r="E121" s="191" t="str">
        <f xml:space="preserve"> E$116</f>
        <v>TMS total totex adjustment for 1 financing adjustment - water network plus (17-18 FYA CPIH deflated prices)</v>
      </c>
      <c r="F121" s="189" t="e">
        <f xml:space="preserve"> F$116</f>
        <v>#DIV/0!</v>
      </c>
      <c r="G121" s="191" t="str">
        <f xml:space="preserve"> G$116</f>
        <v>£m</v>
      </c>
      <c r="H121" s="191"/>
      <c r="I121" s="191"/>
      <c r="J121" s="192"/>
      <c r="K121" s="192"/>
      <c r="L121" s="192"/>
      <c r="M121" s="192"/>
      <c r="N121" s="192"/>
      <c r="O121" s="192"/>
      <c r="P121" s="192"/>
      <c r="Q121" s="192"/>
      <c r="R121" s="192"/>
    </row>
    <row r="122" spans="1:22" s="143" customFormat="1" ht="15" outlineLevel="1" thickBot="1">
      <c r="A122" s="111"/>
      <c r="B122" s="111"/>
      <c r="C122" s="111"/>
      <c r="D122" s="111"/>
      <c r="E122" s="182" t="str">
        <f>InputsR!F26&amp;" revenue adjustment for "&amp;TEXT(MID(InputsR!A22,1,100),1)&amp;" incl. financing adjustment  - water network plus (17-18 FYA CPIH deflated prices)"</f>
        <v>TMS revenue adjustment for 1 incl. financing adjustment  - water network plus (17-18 FYA CPIH deflated prices)</v>
      </c>
      <c r="F122" s="183" t="e">
        <f xml:space="preserve"> F118 * ( F119 + F120 ) + F121</f>
        <v>#DIV/0!</v>
      </c>
      <c r="G122" s="182" t="s">
        <v>108</v>
      </c>
      <c r="H122" s="182"/>
      <c r="I122" s="182"/>
      <c r="J122" s="182"/>
      <c r="K122" s="182"/>
      <c r="L122" s="182"/>
      <c r="M122" s="182"/>
      <c r="N122" s="182"/>
      <c r="O122" s="182"/>
      <c r="P122" s="182"/>
      <c r="Q122" s="182"/>
      <c r="R122" s="182"/>
    </row>
    <row r="123" spans="1:22" s="143" customFormat="1" ht="15" outlineLevel="1" thickTop="1">
      <c r="A123" s="111"/>
      <c r="B123" s="111"/>
      <c r="C123" s="111"/>
      <c r="D123" s="111"/>
      <c r="E123" s="168"/>
      <c r="F123" s="171"/>
      <c r="G123" s="168"/>
      <c r="H123" s="168"/>
      <c r="I123" s="168"/>
      <c r="J123" s="168"/>
      <c r="K123" s="168"/>
      <c r="L123" s="168"/>
      <c r="M123" s="168"/>
      <c r="N123" s="168"/>
      <c r="O123" s="168"/>
      <c r="P123" s="168"/>
      <c r="Q123" s="168"/>
      <c r="R123" s="168"/>
    </row>
    <row r="124" spans="1:22" s="166" customFormat="1" outlineLevel="1">
      <c r="A124" s="168"/>
      <c r="B124" s="168"/>
      <c r="C124" s="168"/>
      <c r="D124" s="168"/>
      <c r="E124" s="111" t="str">
        <f xml:space="preserve"> InputsR!E$65</f>
        <v>TMS PAYG ratio - water network plus</v>
      </c>
      <c r="F124" s="246">
        <f xml:space="preserve"> InputsR!F$65</f>
        <v>0.42099999999999999</v>
      </c>
      <c r="G124" s="111" t="str">
        <f xml:space="preserve"> InputsR!G$65</f>
        <v>%</v>
      </c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</row>
    <row r="125" spans="1:22" s="143" customFormat="1" outlineLevel="1">
      <c r="A125" s="111"/>
      <c r="B125" s="111"/>
      <c r="C125" s="111"/>
      <c r="D125" s="111"/>
      <c r="E125" s="195" t="str">
        <f xml:space="preserve"> E$110</f>
        <v>TMS total totex adjustment for 1 - water network plus (17-18 FYA CPIH deflated prices)</v>
      </c>
      <c r="F125" s="196" t="e">
        <f xml:space="preserve"> F$110</f>
        <v>#DIV/0!</v>
      </c>
      <c r="G125" s="195" t="str">
        <f xml:space="preserve"> G$110</f>
        <v>£m</v>
      </c>
      <c r="H125" s="191"/>
      <c r="I125" s="191"/>
      <c r="J125" s="192"/>
      <c r="K125" s="192"/>
      <c r="L125" s="192"/>
      <c r="M125" s="192"/>
      <c r="N125" s="192"/>
      <c r="O125" s="192"/>
      <c r="P125" s="192"/>
      <c r="Q125" s="192"/>
      <c r="R125" s="192"/>
    </row>
    <row r="126" spans="1:22" s="143" customFormat="1" outlineLevel="1">
      <c r="A126" s="111"/>
      <c r="B126" s="111"/>
      <c r="C126" s="111"/>
      <c r="D126" s="111"/>
      <c r="E126" s="111" t="str">
        <f xml:space="preserve"> InputsR!E$99</f>
        <v>TMS penalty for 1 - water network plus (17-18 FYA CPIH deflated prices)</v>
      </c>
      <c r="F126" s="198">
        <f xml:space="preserve"> InputsR!F$99</f>
        <v>0</v>
      </c>
      <c r="G126" s="111" t="str">
        <f xml:space="preserve"> InputsR!G$99</f>
        <v>£m</v>
      </c>
      <c r="H126" s="191"/>
      <c r="I126" s="191"/>
      <c r="J126" s="192"/>
      <c r="K126" s="192"/>
      <c r="L126" s="192"/>
      <c r="M126" s="192"/>
      <c r="N126" s="192"/>
      <c r="O126" s="192"/>
      <c r="P126" s="192"/>
      <c r="Q126" s="192"/>
      <c r="R126" s="192"/>
    </row>
    <row r="127" spans="1:22" s="143" customFormat="1" ht="13.9" customHeight="1" outlineLevel="1" thickBot="1">
      <c r="A127" s="111"/>
      <c r="B127" s="111"/>
      <c r="C127" s="111"/>
      <c r="D127" s="111"/>
      <c r="E127" s="182" t="str">
        <f>InputsR!F26&amp;" RCV adjustment for "&amp;TEXT(MID(InputsR!A22,1,100),1)&amp;" - water network plus (17-18 FYA CPIH deflated prices)"</f>
        <v>TMS RCV adjustment for 1 - water network plus (17-18 FYA CPIH deflated prices)</v>
      </c>
      <c r="F127" s="183" t="e">
        <f xml:space="preserve"> ( 1 - F124 ) * ( F125 + F126 )</f>
        <v>#DIV/0!</v>
      </c>
      <c r="G127" s="182" t="s">
        <v>108</v>
      </c>
      <c r="H127" s="182"/>
      <c r="I127" s="182"/>
      <c r="J127" s="182"/>
      <c r="K127" s="182"/>
      <c r="L127" s="182"/>
      <c r="M127" s="182"/>
      <c r="N127" s="182"/>
      <c r="O127" s="182"/>
      <c r="P127" s="182"/>
      <c r="Q127" s="182"/>
      <c r="R127" s="182"/>
    </row>
    <row r="128" spans="1:22" s="143" customFormat="1" ht="13.9" customHeight="1" thickTop="1">
      <c r="A128" s="111"/>
      <c r="B128" s="111"/>
      <c r="C128" s="111"/>
      <c r="D128" s="111"/>
      <c r="E128" s="184"/>
      <c r="F128" s="185"/>
      <c r="G128" s="184"/>
      <c r="H128" s="184"/>
      <c r="I128" s="184"/>
      <c r="J128" s="184"/>
      <c r="K128" s="184"/>
      <c r="L128" s="184"/>
      <c r="M128" s="184"/>
      <c r="N128" s="184"/>
      <c r="O128" s="184"/>
      <c r="P128" s="184"/>
      <c r="Q128" s="184"/>
      <c r="R128" s="184"/>
    </row>
    <row r="129" spans="1:18">
      <c r="A129" s="339"/>
      <c r="B129" s="172" t="str">
        <f>"Company 2 " &amp;InputsR!F27 &amp;" Adjustments"</f>
        <v>Company 2 AFW Adjustments</v>
      </c>
      <c r="C129" s="172"/>
      <c r="D129" s="339"/>
      <c r="E129" s="111"/>
      <c r="F129" s="169"/>
      <c r="G129" s="111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</row>
    <row r="130" spans="1:18" outlineLevel="1">
      <c r="A130" s="339"/>
      <c r="B130" s="339"/>
      <c r="C130" s="172"/>
      <c r="D130" s="339"/>
      <c r="E130" s="111"/>
      <c r="F130" s="169"/>
      <c r="G130" s="111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</row>
    <row r="131" spans="1:18" outlineLevel="1">
      <c r="A131" s="339"/>
      <c r="B131" s="339"/>
      <c r="C131" s="172" t="s">
        <v>206</v>
      </c>
      <c r="D131" s="172"/>
      <c r="E131" s="111"/>
      <c r="F131" s="169"/>
      <c r="G131" s="111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</row>
    <row r="132" spans="1:18" outlineLevel="1">
      <c r="A132" s="339"/>
      <c r="B132" s="339"/>
      <c r="C132" s="339"/>
      <c r="D132" s="339"/>
      <c r="E132" s="111"/>
      <c r="F132" s="169"/>
      <c r="G132" s="111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</row>
    <row r="133" spans="1:18" s="166" customFormat="1" outlineLevel="1">
      <c r="A133" s="168"/>
      <c r="B133" s="168"/>
      <c r="C133" s="168"/>
      <c r="D133" s="168"/>
      <c r="E133" s="111" t="str">
        <f xml:space="preserve"> InputsR!E$35</f>
        <v>AFW cumulative percentage of allocated spend given gate reached for 1</v>
      </c>
      <c r="F133" s="246">
        <f xml:space="preserve"> InputsR!F$41</f>
        <v>0.6</v>
      </c>
      <c r="G133" s="111" t="str">
        <f xml:space="preserve"> InputsR!G$35</f>
        <v>%</v>
      </c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</row>
    <row r="134" spans="1:18" s="143" customFormat="1" outlineLevel="1">
      <c r="A134" s="111"/>
      <c r="B134" s="111"/>
      <c r="C134" s="111"/>
      <c r="D134" s="111"/>
      <c r="E134" s="111" t="str">
        <f xml:space="preserve"> InputsR!E$13</f>
        <v>Totex sharing threshold - cumulative spend</v>
      </c>
      <c r="F134" s="246">
        <f xml:space="preserve"> InputsR!F$13</f>
        <v>0.6</v>
      </c>
      <c r="G134" s="111" t="str">
        <f xml:space="preserve"> InputsR!G$13</f>
        <v>%</v>
      </c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</row>
    <row r="135" spans="1:18" s="143" customFormat="1" outlineLevel="1">
      <c r="A135" s="111"/>
      <c r="B135" s="111"/>
      <c r="C135" s="111"/>
      <c r="D135" s="111"/>
      <c r="E135" s="111" t="str">
        <f>InputsR!E$31</f>
        <v xml:space="preserve">Has solution closed at Gate 2? </v>
      </c>
      <c r="F135" s="278" t="str">
        <f>InputsR!F$31</f>
        <v>No</v>
      </c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</row>
    <row r="136" spans="1:18" s="166" customFormat="1" outlineLevel="1">
      <c r="A136" s="168"/>
      <c r="B136" s="168"/>
      <c r="C136" s="168"/>
      <c r="D136" s="168"/>
      <c r="E136" s="168" t="s">
        <v>207</v>
      </c>
      <c r="F136" s="173">
        <f xml:space="preserve"> IF(F135="Yes",0, IF(F133&gt;F134,1,0))</f>
        <v>0</v>
      </c>
      <c r="G136" s="168" t="s">
        <v>208</v>
      </c>
      <c r="H136" s="168"/>
      <c r="I136" s="168"/>
      <c r="J136" s="168"/>
      <c r="K136" s="168"/>
      <c r="L136" s="168"/>
      <c r="M136" s="168"/>
      <c r="N136" s="168"/>
      <c r="O136" s="168"/>
      <c r="P136" s="168"/>
      <c r="Q136" s="168"/>
      <c r="R136" s="168"/>
    </row>
    <row r="137" spans="1:18" outlineLevel="1">
      <c r="A137" s="339"/>
      <c r="B137" s="339"/>
      <c r="C137" s="339"/>
      <c r="D137" s="339"/>
      <c r="E137" s="111"/>
      <c r="F137" s="169"/>
      <c r="G137" s="111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</row>
    <row r="138" spans="1:18" s="268" customFormat="1" outlineLevel="1">
      <c r="A138" s="233"/>
      <c r="B138" s="233"/>
      <c r="C138" s="233"/>
      <c r="D138" s="233"/>
      <c r="E138" s="233" t="str">
        <f xml:space="preserve"> InputsR!E$46</f>
        <v>AFW totex allowance for 1 - water resources (17-18 FYA CPIH deflated prices)</v>
      </c>
      <c r="F138" s="250">
        <f xml:space="preserve"> InputsR!F$46</f>
        <v>0</v>
      </c>
      <c r="G138" s="233" t="str">
        <f xml:space="preserve"> InputsR!G$46</f>
        <v>£m</v>
      </c>
      <c r="H138" s="233"/>
      <c r="I138" s="233"/>
      <c r="J138" s="233"/>
      <c r="K138" s="233"/>
      <c r="L138" s="233"/>
      <c r="M138" s="233"/>
      <c r="N138" s="233"/>
      <c r="O138" s="233"/>
      <c r="P138" s="233"/>
      <c r="Q138" s="233"/>
      <c r="R138" s="233"/>
    </row>
    <row r="139" spans="1:18" s="268" customFormat="1" outlineLevel="1">
      <c r="A139" s="233"/>
      <c r="B139" s="233"/>
      <c r="C139" s="233"/>
      <c r="D139" s="233"/>
      <c r="E139" s="233" t="str">
        <f>InputsR!F27&amp;" totex adjustment for change of partnership "&amp;TEXT(MID(InputsR!A22,1,100),1)&amp;" to G3"</f>
        <v>AFW totex adjustment for change of partnership 1 to G3</v>
      </c>
      <c r="F139" s="250" t="e">
        <f>(((InputB!$C$4*InputB!$F$6+InputB!$I$4*InputB!$L$6+InputB!$O$4*InputB!$R$6)*InputB!$C$8)-('CalcTiming Adjusted'!$F$133*(InputB!$F$6/(1/InputB!C8))))*$F$138+(((InputB!$U$4*InputB!$X$6)*InputsR!F$38)-((InputB!$U$4*(InputB!$V$6)*InputsR!$F$38))-((InputB!$U$4*(InputB!Z$6)*InputsR!$F$38)))*'CalcTiming Adjusted'!$F$138</f>
        <v>#DIV/0!</v>
      </c>
      <c r="G139" s="233" t="str">
        <f xml:space="preserve"> InputsR!G$46</f>
        <v>£m</v>
      </c>
      <c r="H139" s="233"/>
      <c r="I139" s="233"/>
      <c r="J139" s="233"/>
      <c r="K139" s="233"/>
      <c r="L139" s="233"/>
      <c r="M139" s="233"/>
      <c r="N139" s="233"/>
      <c r="O139" s="233"/>
      <c r="P139" s="233"/>
      <c r="Q139" s="233"/>
      <c r="R139" s="233"/>
    </row>
    <row r="140" spans="1:18" s="268" customFormat="1" outlineLevel="1">
      <c r="A140" s="233"/>
      <c r="B140" s="233"/>
      <c r="C140" s="233"/>
      <c r="D140" s="233"/>
      <c r="E140" s="233" t="str">
        <f>InputsR!E50</f>
        <v>AFW additional Gate 3 totex allowance for 1 - water resources (17-18 FYA CPIH deflated prices)</v>
      </c>
      <c r="F140" s="250">
        <f>InputsR!F$50</f>
        <v>0</v>
      </c>
      <c r="G140" s="233" t="str">
        <f xml:space="preserve"> InputsR!G$46</f>
        <v>£m</v>
      </c>
      <c r="H140" s="233"/>
      <c r="I140" s="233"/>
      <c r="J140" s="233"/>
      <c r="K140" s="233"/>
      <c r="L140" s="233"/>
      <c r="M140" s="233"/>
      <c r="N140" s="233"/>
      <c r="O140" s="233"/>
      <c r="P140" s="233"/>
      <c r="Q140" s="233"/>
      <c r="R140" s="233"/>
    </row>
    <row r="141" spans="1:18" s="231" customFormat="1" outlineLevel="1">
      <c r="A141" s="229"/>
      <c r="B141" s="229"/>
      <c r="C141" s="229"/>
      <c r="D141" s="229"/>
      <c r="E141" s="233" t="str">
        <f xml:space="preserve"> InputsR!E$35</f>
        <v>AFW cumulative percentage of allocated spend given gate reached for 1</v>
      </c>
      <c r="F141" s="248">
        <f xml:space="preserve"> InputsR!F$41</f>
        <v>0.6</v>
      </c>
      <c r="G141" s="233" t="str">
        <f xml:space="preserve"> InputsR!G$35</f>
        <v>%</v>
      </c>
      <c r="H141" s="230"/>
      <c r="I141" s="230"/>
      <c r="J141" s="230"/>
      <c r="K141" s="230"/>
      <c r="L141" s="230"/>
      <c r="M141" s="230"/>
      <c r="N141" s="230"/>
      <c r="O141" s="230"/>
      <c r="P141" s="230"/>
      <c r="Q141" s="230"/>
      <c r="R141" s="230"/>
    </row>
    <row r="142" spans="1:18" s="231" customFormat="1" outlineLevel="1">
      <c r="A142" s="229"/>
      <c r="B142" s="229"/>
      <c r="C142" s="229"/>
      <c r="D142" s="229"/>
      <c r="E142" s="229" t="str">
        <f>InputsR!F27&amp;" totex allowance for "&amp;TEXT(MID(InputsR!A22,1,100),1)&amp;" given gate reached - water resources (17-18 FYA CPIH deflated prices)"</f>
        <v>AFW totex allowance for 1 given gate reached - water resources (17-18 FYA CPIH deflated prices)</v>
      </c>
      <c r="F142" s="254" t="e">
        <f xml:space="preserve"> (F138 * F141) +IF(F139&gt;=0,F139,0)+(F140*InputB!$R$6)</f>
        <v>#DIV/0!</v>
      </c>
      <c r="G142" s="229" t="s">
        <v>108</v>
      </c>
      <c r="H142" s="254"/>
      <c r="I142" s="254"/>
      <c r="J142" s="254"/>
      <c r="K142" s="254"/>
      <c r="L142" s="254"/>
      <c r="M142" s="254"/>
      <c r="N142" s="254"/>
      <c r="O142" s="254"/>
      <c r="P142" s="254"/>
      <c r="Q142" s="254"/>
      <c r="R142" s="254"/>
    </row>
    <row r="143" spans="1:18" s="231" customFormat="1" outlineLevel="1">
      <c r="A143" s="229"/>
      <c r="B143" s="229"/>
      <c r="C143" s="229"/>
      <c r="D143" s="229"/>
      <c r="E143" s="229"/>
      <c r="F143" s="254"/>
      <c r="G143" s="229"/>
      <c r="H143" s="254"/>
      <c r="I143" s="254"/>
      <c r="J143" s="254"/>
      <c r="K143" s="254"/>
      <c r="L143" s="254"/>
      <c r="M143" s="254"/>
      <c r="N143" s="254"/>
      <c r="O143" s="254"/>
      <c r="P143" s="254"/>
      <c r="Q143" s="254"/>
      <c r="R143" s="254"/>
    </row>
    <row r="144" spans="1:18" s="231" customFormat="1" outlineLevel="1">
      <c r="A144" s="229"/>
      <c r="B144" s="229"/>
      <c r="C144" s="229"/>
      <c r="D144" s="229"/>
      <c r="E144" s="233" t="str">
        <f xml:space="preserve"> InputsR!E$46</f>
        <v>AFW totex allowance for 1 - water resources (17-18 FYA CPIH deflated prices)</v>
      </c>
      <c r="F144" s="250">
        <f xml:space="preserve"> InputsR!F$46</f>
        <v>0</v>
      </c>
      <c r="G144" s="233" t="str">
        <f xml:space="preserve"> InputsR!G$46</f>
        <v>£m</v>
      </c>
      <c r="H144" s="233"/>
      <c r="I144" s="233"/>
      <c r="J144" s="233"/>
      <c r="K144" s="233"/>
      <c r="L144" s="233"/>
      <c r="M144" s="233"/>
      <c r="N144" s="233"/>
      <c r="O144" s="233"/>
      <c r="P144" s="233"/>
      <c r="Q144" s="233"/>
      <c r="R144" s="233"/>
    </row>
    <row r="145" spans="1:18" s="268" customFormat="1" outlineLevel="1">
      <c r="A145" s="233"/>
      <c r="B145" s="233"/>
      <c r="C145" s="233"/>
      <c r="D145" s="233"/>
      <c r="E145" s="233" t="str">
        <f>InputsR!F27&amp;" totex adjustment for change of partnership "&amp;TEXT(MID(InputsR!A22,1,100),1)&amp;" to G3"</f>
        <v>AFW totex adjustment for change of partnership 1 to G3</v>
      </c>
      <c r="F145" s="250" t="e">
        <f>F139</f>
        <v>#DIV/0!</v>
      </c>
      <c r="G145" s="233" t="str">
        <f xml:space="preserve"> InputsR!G$46</f>
        <v>£m</v>
      </c>
      <c r="H145" s="250"/>
      <c r="I145" s="250"/>
      <c r="J145" s="250"/>
      <c r="K145" s="250"/>
      <c r="L145" s="250"/>
      <c r="M145" s="250"/>
      <c r="N145" s="250"/>
      <c r="O145" s="250"/>
      <c r="P145" s="250"/>
      <c r="Q145" s="250"/>
      <c r="R145" s="250"/>
    </row>
    <row r="146" spans="1:18" s="268" customFormat="1" outlineLevel="1">
      <c r="A146" s="233"/>
      <c r="B146" s="233"/>
      <c r="C146" s="233"/>
      <c r="D146" s="233"/>
      <c r="E146" s="233" t="str">
        <f>InputsR!E50</f>
        <v>AFW additional Gate 3 totex allowance for 1 - water resources (17-18 FYA CPIH deflated prices)</v>
      </c>
      <c r="F146" s="250">
        <f>InputsR!F50</f>
        <v>0</v>
      </c>
      <c r="G146" s="233" t="str">
        <f xml:space="preserve"> InputsR!G$46</f>
        <v>£m</v>
      </c>
      <c r="H146" s="250"/>
      <c r="I146" s="250"/>
      <c r="J146" s="250"/>
      <c r="K146" s="250"/>
      <c r="L146" s="250"/>
      <c r="M146" s="250"/>
      <c r="N146" s="250"/>
      <c r="O146" s="250"/>
      <c r="P146" s="250"/>
      <c r="Q146" s="250"/>
      <c r="R146" s="250"/>
    </row>
    <row r="147" spans="1:18" s="231" customFormat="1" outlineLevel="1">
      <c r="A147" s="229"/>
      <c r="B147" s="229"/>
      <c r="C147" s="229"/>
      <c r="D147" s="229"/>
      <c r="E147" s="372" t="str">
        <f xml:space="preserve"> E$142</f>
        <v>AFW totex allowance for 1 given gate reached - water resources (17-18 FYA CPIH deflated prices)</v>
      </c>
      <c r="F147" s="266" t="e">
        <f xml:space="preserve"> F$142</f>
        <v>#DIV/0!</v>
      </c>
      <c r="G147" s="372" t="str">
        <f xml:space="preserve"> G$142</f>
        <v>£m</v>
      </c>
      <c r="H147" s="254"/>
      <c r="I147" s="254"/>
      <c r="J147" s="254"/>
      <c r="K147" s="254"/>
      <c r="L147" s="254"/>
      <c r="M147" s="254"/>
      <c r="N147" s="254"/>
      <c r="O147" s="254"/>
      <c r="P147" s="254"/>
      <c r="Q147" s="254"/>
      <c r="R147" s="254"/>
    </row>
    <row r="148" spans="1:18" s="231" customFormat="1" outlineLevel="1">
      <c r="A148" s="229"/>
      <c r="B148" s="229"/>
      <c r="C148" s="229"/>
      <c r="D148" s="229"/>
      <c r="E148" s="229" t="str">
        <f>InputsR!F27&amp;" unspent totex clawback for "&amp;TEXT(MID(InputsR!A22,1,100),1)&amp;" given gate reached - water resources (17-18 FYA CPIH deflated prices)"</f>
        <v>AFW unspent totex clawback for 1 given gate reached - water resources (17-18 FYA CPIH deflated prices)</v>
      </c>
      <c r="F148" s="254" t="e">
        <f xml:space="preserve"> F147 - ((F144)+ABS(F145)+(F146))</f>
        <v>#DIV/0!</v>
      </c>
      <c r="G148" s="229" t="s">
        <v>108</v>
      </c>
      <c r="H148" s="254"/>
      <c r="I148" s="254"/>
      <c r="J148" s="254"/>
      <c r="K148" s="254"/>
      <c r="L148" s="254"/>
      <c r="M148" s="254"/>
      <c r="N148" s="254"/>
      <c r="O148" s="254"/>
      <c r="P148" s="254"/>
      <c r="Q148" s="254"/>
      <c r="R148" s="254"/>
    </row>
    <row r="149" spans="1:18" s="231" customFormat="1" outlineLevel="1">
      <c r="A149" s="229"/>
      <c r="B149" s="229"/>
      <c r="C149" s="229"/>
      <c r="D149" s="229"/>
      <c r="E149" s="229"/>
      <c r="F149" s="254"/>
      <c r="G149" s="229"/>
      <c r="H149" s="254"/>
      <c r="I149" s="254"/>
      <c r="J149" s="254"/>
      <c r="K149" s="254"/>
      <c r="L149" s="254"/>
      <c r="M149" s="254"/>
      <c r="N149" s="254"/>
      <c r="O149" s="254"/>
      <c r="P149" s="254"/>
      <c r="Q149" s="254"/>
      <c r="R149" s="254"/>
    </row>
    <row r="150" spans="1:18" s="268" customFormat="1" outlineLevel="1">
      <c r="A150" s="233"/>
      <c r="B150" s="233"/>
      <c r="C150" s="233"/>
      <c r="D150" s="233"/>
      <c r="E150" s="233" t="str">
        <f xml:space="preserve"> InputsR!E$72</f>
        <v>AFW outturn totex for 1 - water resources (17-18 FYA CPIH deflated prices)</v>
      </c>
      <c r="F150" s="250">
        <f xml:space="preserve"> InputsR!F$72</f>
        <v>0</v>
      </c>
      <c r="G150" s="233" t="str">
        <f xml:space="preserve"> InputsR!G$72</f>
        <v>£m</v>
      </c>
      <c r="H150" s="233"/>
      <c r="I150" s="233"/>
      <c r="J150" s="233"/>
      <c r="K150" s="233"/>
      <c r="L150" s="233"/>
      <c r="M150" s="233"/>
      <c r="N150" s="233"/>
      <c r="O150" s="233"/>
      <c r="P150" s="233"/>
      <c r="Q150" s="233"/>
      <c r="R150" s="233"/>
    </row>
    <row r="151" spans="1:18" s="268" customFormat="1" outlineLevel="1">
      <c r="A151" s="233"/>
      <c r="B151" s="233"/>
      <c r="C151" s="233"/>
      <c r="D151" s="233"/>
      <c r="E151" s="233" t="str">
        <f>InputsR!E76</f>
        <v>AFW outturn Gate 3 additional totex for 1 - water resources (17-18 FYA CPIH deflated prices)</v>
      </c>
      <c r="F151" s="250">
        <f>InputsR!F76</f>
        <v>0</v>
      </c>
      <c r="G151" s="233" t="str">
        <f xml:space="preserve"> InputsR!G$72</f>
        <v>£m</v>
      </c>
      <c r="H151" s="233"/>
      <c r="I151" s="233"/>
      <c r="J151" s="233"/>
      <c r="K151" s="233"/>
      <c r="L151" s="233"/>
      <c r="M151" s="233"/>
      <c r="N151" s="233"/>
      <c r="O151" s="233"/>
      <c r="P151" s="233"/>
      <c r="Q151" s="233"/>
      <c r="R151" s="233"/>
    </row>
    <row r="152" spans="1:18" s="231" customFormat="1" outlineLevel="1">
      <c r="A152" s="229"/>
      <c r="B152" s="229"/>
      <c r="C152" s="229"/>
      <c r="D152" s="229"/>
      <c r="E152" s="372" t="str">
        <f t="shared" ref="E152:G153" si="6" xml:space="preserve"> E$142</f>
        <v>AFW totex allowance for 1 given gate reached - water resources (17-18 FYA CPIH deflated prices)</v>
      </c>
      <c r="F152" s="266" t="e">
        <f>F$142</f>
        <v>#DIV/0!</v>
      </c>
      <c r="G152" s="372" t="str">
        <f t="shared" si="6"/>
        <v>£m</v>
      </c>
      <c r="H152" s="266"/>
      <c r="I152" s="266"/>
      <c r="J152" s="266"/>
      <c r="K152" s="266"/>
      <c r="L152" s="266"/>
      <c r="M152" s="266"/>
      <c r="N152" s="266"/>
      <c r="O152" s="266"/>
      <c r="P152" s="266"/>
      <c r="Q152" s="266"/>
      <c r="R152" s="266"/>
    </row>
    <row r="153" spans="1:18" s="231" customFormat="1" outlineLevel="1">
      <c r="A153" s="229"/>
      <c r="B153" s="229"/>
      <c r="C153" s="229"/>
      <c r="D153" s="229"/>
      <c r="E153" s="372" t="str">
        <f>InputsR!F27&amp;" adjustments to totex allowance for "&amp;TEXT(MID(InputsR!A22,1,100),1)&amp;" post PR19 - water network plus (17-18 FYA CPIH deflated prices)"</f>
        <v>AFW adjustments to totex allowance for 1 post PR19 - water network plus (17-18 FYA CPIH deflated prices)</v>
      </c>
      <c r="F153" s="266" t="e">
        <f>F$145+F$146</f>
        <v>#DIV/0!</v>
      </c>
      <c r="G153" s="372" t="str">
        <f t="shared" si="6"/>
        <v>£m</v>
      </c>
      <c r="H153" s="266"/>
      <c r="I153" s="266"/>
      <c r="J153" s="266"/>
      <c r="K153" s="266"/>
      <c r="L153" s="266"/>
      <c r="M153" s="266"/>
      <c r="N153" s="266"/>
      <c r="O153" s="266"/>
      <c r="P153" s="266"/>
      <c r="Q153" s="266"/>
      <c r="R153" s="266"/>
    </row>
    <row r="154" spans="1:18" s="231" customFormat="1" outlineLevel="1">
      <c r="A154" s="229"/>
      <c r="B154" s="229"/>
      <c r="C154" s="229"/>
      <c r="D154" s="229"/>
      <c r="E154" s="229" t="str">
        <f>InputsR!F27&amp;" totex adjustment for "&amp;TEXT(MID(InputsR!A22,1,100),1)&amp;" with no totex sharing - water resources (17-18 FYA CPIH deflated prices)"</f>
        <v>AFW totex adjustment for 1 with no totex sharing - water resources (17-18 FYA CPIH deflated prices)</v>
      </c>
      <c r="F154" s="254" t="e">
        <f xml:space="preserve"> IF((F150+F151) - F152 &gt;= 0, 0, (F150+F151) - F152 )+ABS(F153)</f>
        <v>#DIV/0!</v>
      </c>
      <c r="G154" s="229" t="s">
        <v>108</v>
      </c>
      <c r="H154" s="254"/>
      <c r="I154" s="254"/>
      <c r="J154" s="254"/>
      <c r="K154" s="254"/>
      <c r="L154" s="254"/>
      <c r="M154" s="254"/>
      <c r="N154" s="254"/>
      <c r="O154" s="254"/>
      <c r="P154" s="254"/>
      <c r="Q154" s="254"/>
      <c r="R154" s="254"/>
    </row>
    <row r="155" spans="1:18" s="231" customFormat="1" outlineLevel="1">
      <c r="A155" s="229"/>
      <c r="B155" s="229"/>
      <c r="C155" s="229"/>
      <c r="D155" s="229"/>
      <c r="E155" s="229"/>
      <c r="F155" s="254"/>
      <c r="G155" s="229"/>
      <c r="H155" s="254"/>
      <c r="I155" s="254"/>
      <c r="J155" s="254"/>
      <c r="K155" s="254"/>
      <c r="L155" s="254"/>
      <c r="M155" s="254"/>
      <c r="N155" s="254"/>
      <c r="O155" s="254"/>
      <c r="P155" s="254"/>
      <c r="Q155" s="254"/>
      <c r="R155" s="254"/>
    </row>
    <row r="156" spans="1:18" s="268" customFormat="1" outlineLevel="1">
      <c r="A156" s="233"/>
      <c r="B156" s="233"/>
      <c r="C156" s="233"/>
      <c r="D156" s="233"/>
      <c r="E156" s="233" t="str">
        <f xml:space="preserve"> InputsR!E$72</f>
        <v>AFW outturn totex for 1 - water resources (17-18 FYA CPIH deflated prices)</v>
      </c>
      <c r="F156" s="250">
        <f xml:space="preserve"> InputsR!F$72</f>
        <v>0</v>
      </c>
      <c r="G156" s="233" t="str">
        <f xml:space="preserve"> InputsR!G$72</f>
        <v>£m</v>
      </c>
      <c r="H156" s="233"/>
      <c r="I156" s="233"/>
      <c r="J156" s="233"/>
      <c r="K156" s="233"/>
      <c r="L156" s="233"/>
      <c r="M156" s="233"/>
      <c r="N156" s="233"/>
      <c r="O156" s="233"/>
      <c r="P156" s="233"/>
      <c r="Q156" s="233"/>
      <c r="R156" s="233"/>
    </row>
    <row r="157" spans="1:18" s="268" customFormat="1" outlineLevel="1">
      <c r="A157" s="233"/>
      <c r="B157" s="233"/>
      <c r="C157" s="233"/>
      <c r="D157" s="233"/>
      <c r="E157" s="233" t="str">
        <f>InputsR!E76</f>
        <v>AFW outturn Gate 3 additional totex for 1 - water resources (17-18 FYA CPIH deflated prices)</v>
      </c>
      <c r="F157" s="250">
        <f>InputsR!F76</f>
        <v>0</v>
      </c>
      <c r="G157" s="233" t="str">
        <f xml:space="preserve"> InputsR!G$72</f>
        <v>£m</v>
      </c>
      <c r="H157" s="233"/>
      <c r="I157" s="233"/>
      <c r="J157" s="233"/>
      <c r="K157" s="233"/>
      <c r="L157" s="233"/>
      <c r="M157" s="233"/>
      <c r="N157" s="233"/>
      <c r="O157" s="233"/>
      <c r="P157" s="233"/>
      <c r="Q157" s="233"/>
      <c r="R157" s="233"/>
    </row>
    <row r="158" spans="1:18" s="268" customFormat="1" outlineLevel="1">
      <c r="A158" s="233"/>
      <c r="B158" s="233"/>
      <c r="C158" s="233"/>
      <c r="D158" s="233"/>
      <c r="E158" s="233" t="str">
        <f>E153</f>
        <v>AFW adjustments to totex allowance for 1 post PR19 - water network plus (17-18 FYA CPIH deflated prices)</v>
      </c>
      <c r="F158" s="250" t="e">
        <f>F$153</f>
        <v>#DIV/0!</v>
      </c>
      <c r="G158" s="233" t="str">
        <f xml:space="preserve"> InputsR!G$72</f>
        <v>£m</v>
      </c>
      <c r="H158" s="233"/>
      <c r="I158" s="233"/>
      <c r="J158" s="233"/>
      <c r="K158" s="233"/>
      <c r="L158" s="233"/>
      <c r="M158" s="233"/>
      <c r="N158" s="233"/>
      <c r="O158" s="233"/>
      <c r="P158" s="233"/>
      <c r="Q158" s="233"/>
      <c r="R158" s="233"/>
    </row>
    <row r="159" spans="1:18" s="231" customFormat="1" outlineLevel="1">
      <c r="A159" s="229"/>
      <c r="B159" s="229"/>
      <c r="C159" s="229"/>
      <c r="D159" s="229"/>
      <c r="E159" s="372" t="str">
        <f xml:space="preserve"> E$142</f>
        <v>AFW totex allowance for 1 given gate reached - water resources (17-18 FYA CPIH deflated prices)</v>
      </c>
      <c r="F159" s="266" t="e">
        <f xml:space="preserve"> F$142</f>
        <v>#DIV/0!</v>
      </c>
      <c r="G159" s="372" t="str">
        <f xml:space="preserve"> G$142</f>
        <v>£m</v>
      </c>
      <c r="H159" s="254"/>
      <c r="I159" s="254"/>
      <c r="J159" s="254"/>
      <c r="K159" s="254"/>
      <c r="L159" s="254"/>
      <c r="M159" s="254"/>
      <c r="N159" s="254"/>
      <c r="O159" s="254"/>
      <c r="P159" s="254"/>
      <c r="Q159" s="254"/>
      <c r="R159" s="254"/>
    </row>
    <row r="160" spans="1:18" s="231" customFormat="1" outlineLevel="1">
      <c r="A160" s="229"/>
      <c r="B160" s="229"/>
      <c r="C160" s="229"/>
      <c r="D160" s="229"/>
      <c r="E160" s="230" t="str">
        <f xml:space="preserve"> InputsR!E$11</f>
        <v>Totex sharing rate</v>
      </c>
      <c r="F160" s="248">
        <f xml:space="preserve"> InputsR!F$11</f>
        <v>0.5</v>
      </c>
      <c r="G160" s="230" t="str">
        <f xml:space="preserve"> InputsR!G$11</f>
        <v>%</v>
      </c>
      <c r="H160" s="230"/>
      <c r="I160" s="230"/>
      <c r="J160" s="230"/>
      <c r="K160" s="230"/>
      <c r="L160" s="230"/>
      <c r="M160" s="230"/>
      <c r="N160" s="230"/>
      <c r="O160" s="230"/>
      <c r="P160" s="230"/>
      <c r="Q160" s="230"/>
      <c r="R160" s="230"/>
    </row>
    <row r="161" spans="1:22" s="231" customFormat="1" outlineLevel="1">
      <c r="A161" s="229"/>
      <c r="B161" s="229"/>
      <c r="C161" s="229"/>
      <c r="D161" s="229"/>
      <c r="E161" s="229" t="str">
        <f>InputsR!F27&amp;" totex adjustment for "&amp;TEXT(MID(InputsR!A22,1,100),1)&amp;" with totex sharing - water resources (17-18 FYA CPIH deflated prices)"</f>
        <v>AFW totex adjustment for 1 with totex sharing - water resources (17-18 FYA CPIH deflated prices)</v>
      </c>
      <c r="F161" s="254" t="e">
        <f>(($F156+$F157)-$F159)*$F160+IF($F158&gt;=0,$F158,0)</f>
        <v>#DIV/0!</v>
      </c>
      <c r="G161" s="229" t="s">
        <v>108</v>
      </c>
      <c r="H161" s="254"/>
      <c r="I161" s="254"/>
      <c r="J161" s="254"/>
      <c r="K161" s="254"/>
      <c r="L161" s="254"/>
      <c r="M161" s="254"/>
      <c r="N161" s="254"/>
      <c r="O161" s="254"/>
      <c r="P161" s="254"/>
      <c r="Q161" s="254"/>
      <c r="R161" s="254"/>
    </row>
    <row r="162" spans="1:22" s="166" customFormat="1" outlineLevel="1">
      <c r="A162" s="168"/>
      <c r="B162" s="168"/>
      <c r="C162" s="168"/>
      <c r="D162" s="168"/>
      <c r="E162" s="168"/>
      <c r="F162" s="171"/>
      <c r="G162" s="168"/>
      <c r="H162" s="171"/>
      <c r="I162" s="171"/>
      <c r="J162" s="171"/>
      <c r="K162" s="171"/>
      <c r="L162" s="171"/>
      <c r="M162" s="171"/>
      <c r="N162" s="171"/>
      <c r="O162" s="171"/>
      <c r="P162" s="171"/>
      <c r="Q162" s="171"/>
      <c r="R162" s="171"/>
    </row>
    <row r="163" spans="1:22" s="166" customFormat="1" outlineLevel="1">
      <c r="A163" s="168"/>
      <c r="B163" s="168"/>
      <c r="C163" s="168"/>
      <c r="D163" s="168"/>
      <c r="E163" s="188" t="str">
        <f t="shared" ref="E163:G163" si="7" xml:space="preserve"> E$154</f>
        <v>AFW totex adjustment for 1 with no totex sharing - water resources (17-18 FYA CPIH deflated prices)</v>
      </c>
      <c r="F163" s="189" t="e">
        <f xml:space="preserve"> F$154</f>
        <v>#DIV/0!</v>
      </c>
      <c r="G163" s="188" t="str">
        <f t="shared" si="7"/>
        <v>£m</v>
      </c>
      <c r="H163" s="196"/>
      <c r="I163" s="196"/>
      <c r="J163" s="196"/>
      <c r="K163" s="196"/>
      <c r="L163" s="196"/>
      <c r="M163" s="196"/>
      <c r="N163" s="196"/>
      <c r="O163" s="196"/>
      <c r="P163" s="196"/>
      <c r="Q163" s="196"/>
      <c r="R163" s="196"/>
    </row>
    <row r="164" spans="1:22" s="166" customFormat="1" outlineLevel="1">
      <c r="A164" s="168"/>
      <c r="B164" s="168"/>
      <c r="C164" s="168"/>
      <c r="D164" s="168"/>
      <c r="E164" s="193" t="str">
        <f xml:space="preserve"> E$161</f>
        <v>AFW totex adjustment for 1 with totex sharing - water resources (17-18 FYA CPIH deflated prices)</v>
      </c>
      <c r="F164" s="196" t="e">
        <f xml:space="preserve"> F$161</f>
        <v>#DIV/0!</v>
      </c>
      <c r="G164" s="193" t="str">
        <f xml:space="preserve"> G$161</f>
        <v>£m</v>
      </c>
      <c r="H164" s="196"/>
      <c r="I164" s="173"/>
      <c r="J164" s="173"/>
      <c r="K164" s="173"/>
      <c r="L164" s="173"/>
      <c r="M164" s="173"/>
      <c r="N164" s="173"/>
      <c r="O164" s="173"/>
      <c r="P164" s="173"/>
      <c r="Q164" s="173"/>
      <c r="R164" s="173"/>
    </row>
    <row r="165" spans="1:22" s="166" customFormat="1" outlineLevel="1">
      <c r="A165" s="168"/>
      <c r="B165" s="168"/>
      <c r="C165" s="168"/>
      <c r="D165" s="168"/>
      <c r="E165" s="168" t="str">
        <f xml:space="preserve"> E$136</f>
        <v>Totex sharing application</v>
      </c>
      <c r="F165" s="171">
        <f xml:space="preserve"> F$136</f>
        <v>0</v>
      </c>
      <c r="G165" s="168" t="str">
        <f t="shared" ref="G165" si="8" xml:space="preserve"> G$16</f>
        <v>Boolean</v>
      </c>
      <c r="H165" s="168"/>
      <c r="I165" s="168"/>
      <c r="J165" s="168"/>
      <c r="K165" s="168"/>
      <c r="L165" s="168"/>
      <c r="M165" s="168"/>
      <c r="N165" s="168"/>
      <c r="O165" s="168"/>
      <c r="P165" s="168"/>
      <c r="Q165" s="168"/>
      <c r="R165" s="168"/>
    </row>
    <row r="166" spans="1:22" s="166" customFormat="1" outlineLevel="1">
      <c r="A166" s="168"/>
      <c r="B166" s="168"/>
      <c r="C166" s="168"/>
      <c r="D166" s="168"/>
      <c r="E166" s="170" t="str">
        <f>InputsR!F27&amp;" totex sharing adjustment for "&amp;TEXT(MID(InputsR!A22,1,100),1)&amp;" - water resources (17-18 FYA CPIH deflated prices)"</f>
        <v>AFW totex sharing adjustment for 1 - water resources (17-18 FYA CPIH deflated prices)</v>
      </c>
      <c r="F166" s="173" t="e">
        <f xml:space="preserve"> IF( F165 = 1, F164, F163 )</f>
        <v>#DIV/0!</v>
      </c>
      <c r="G166" s="170" t="s">
        <v>108</v>
      </c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</row>
    <row r="167" spans="1:22" s="166" customFormat="1" outlineLevel="1">
      <c r="A167" s="168"/>
      <c r="B167" s="168"/>
      <c r="C167" s="168"/>
      <c r="D167" s="168"/>
      <c r="E167" s="180"/>
      <c r="F167" s="247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</row>
    <row r="168" spans="1:22" s="166" customFormat="1" outlineLevel="1">
      <c r="A168" s="168"/>
      <c r="B168" s="168"/>
      <c r="C168" s="168"/>
      <c r="D168" s="168"/>
      <c r="E168" s="193" t="str">
        <f xml:space="preserve"> E$148</f>
        <v>AFW unspent totex clawback for 1 given gate reached - water resources (17-18 FYA CPIH deflated prices)</v>
      </c>
      <c r="F168" s="194" t="e">
        <f xml:space="preserve"> F$148</f>
        <v>#DIV/0!</v>
      </c>
      <c r="G168" s="193" t="str">
        <f xml:space="preserve"> G$148</f>
        <v>£m</v>
      </c>
      <c r="H168" s="194"/>
      <c r="I168" s="194"/>
      <c r="J168" s="194"/>
      <c r="K168" s="194"/>
      <c r="L168" s="194"/>
      <c r="M168" s="194"/>
      <c r="N168" s="194"/>
      <c r="O168" s="194"/>
      <c r="P168" s="194"/>
      <c r="Q168" s="194"/>
      <c r="R168" s="194"/>
    </row>
    <row r="169" spans="1:22" s="231" customFormat="1" outlineLevel="1">
      <c r="A169" s="229"/>
      <c r="B169" s="229"/>
      <c r="C169" s="229"/>
      <c r="D169" s="229"/>
      <c r="E169" s="257" t="str">
        <f>InputsR!$F$27&amp;" unspent allowance for "&amp;TEXT(MID(InputsR!A43,1,100),1)&amp;"Gate 1 and 2 - water resources (17-18 FYA CPIH deflated prices)"</f>
        <v>AFW unspent allowance for Gate 1 and 2 - water resources (17-18 FYA CPIH deflated prices)</v>
      </c>
      <c r="F169" s="226" t="e">
        <f>IF(((InputB!$C$4*InputsR!$F$46)+(InputB!$I$4*InputsR!$F$46))-InputB!$D$12&gt;=0,((InputB!$C$4*InputsR!$F$46)+(InputB!$I$4*InputsR!$F$46))-InputB!$D$12,0)</f>
        <v>#N/A</v>
      </c>
      <c r="G169" s="257" t="str">
        <f xml:space="preserve"> G$148</f>
        <v>£m</v>
      </c>
      <c r="H169" s="226"/>
      <c r="I169" s="226"/>
      <c r="J169" s="226"/>
      <c r="K169" s="226"/>
      <c r="L169" s="226"/>
      <c r="M169" s="226"/>
      <c r="N169" s="226"/>
      <c r="O169" s="226"/>
      <c r="P169" s="226"/>
      <c r="Q169" s="226"/>
      <c r="R169" s="226"/>
    </row>
    <row r="170" spans="1:22" s="166" customFormat="1" outlineLevel="1">
      <c r="A170" s="168"/>
      <c r="B170" s="168"/>
      <c r="C170" s="168"/>
      <c r="D170" s="168"/>
      <c r="E170" s="195" t="str">
        <f xml:space="preserve"> E$166</f>
        <v>AFW totex sharing adjustment for 1 - water resources (17-18 FYA CPIH deflated prices)</v>
      </c>
      <c r="F170" s="194" t="e">
        <f xml:space="preserve"> F$166</f>
        <v>#DIV/0!</v>
      </c>
      <c r="G170" s="195" t="str">
        <f xml:space="preserve"> G$166</f>
        <v>£m</v>
      </c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</row>
    <row r="171" spans="1:22" s="166" customFormat="1" outlineLevel="1">
      <c r="A171" s="168"/>
      <c r="B171" s="168"/>
      <c r="C171" s="168"/>
      <c r="D171" s="168"/>
      <c r="E171" s="195" t="str">
        <f>InputsR!F27&amp;" total totex adjustment for "&amp;TEXT(MID(InputsR!A22,1,100),1)&amp;" - water resources (17-18 FYA CPIH deflated prices)"</f>
        <v>AFW total totex adjustment for 1 - water resources (17-18 FYA CPIH deflated prices)</v>
      </c>
      <c r="F171" s="194" t="e">
        <f xml:space="preserve"> F168 + F170 +F169</f>
        <v>#DIV/0!</v>
      </c>
      <c r="G171" s="195" t="s">
        <v>108</v>
      </c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</row>
    <row r="172" spans="1:22" s="166" customFormat="1" outlineLevel="1">
      <c r="A172" s="168"/>
      <c r="B172" s="168"/>
      <c r="C172" s="168"/>
      <c r="D172" s="168"/>
      <c r="E172" s="180"/>
      <c r="F172" s="247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</row>
    <row r="173" spans="1:22" s="166" customFormat="1" outlineLevel="1">
      <c r="A173" s="168"/>
      <c r="B173" s="168"/>
      <c r="C173" s="168"/>
      <c r="D173" s="168"/>
      <c r="E173" s="195" t="str">
        <f xml:space="preserve"> E$171</f>
        <v>AFW total totex adjustment for 1 - water resources (17-18 FYA CPIH deflated prices)</v>
      </c>
      <c r="F173" s="196" t="e">
        <f xml:space="preserve"> F$171</f>
        <v>#DIV/0!</v>
      </c>
      <c r="G173" s="195" t="str">
        <f xml:space="preserve"> G$171</f>
        <v>£m</v>
      </c>
      <c r="H173" s="170"/>
      <c r="I173" s="170"/>
      <c r="J173" s="174"/>
      <c r="K173" s="174"/>
      <c r="L173" s="174"/>
      <c r="M173" s="174"/>
      <c r="N173" s="174"/>
      <c r="O173" s="174"/>
      <c r="P173" s="174"/>
      <c r="Q173" s="174"/>
      <c r="R173" s="174"/>
    </row>
    <row r="174" spans="1:22" s="166" customFormat="1" outlineLevel="1">
      <c r="A174" s="168"/>
      <c r="B174" s="168"/>
      <c r="C174" s="168"/>
      <c r="D174" s="168"/>
      <c r="E174" s="167" t="str">
        <f xml:space="preserve"> InputsR!E$15</f>
        <v>Discount rate</v>
      </c>
      <c r="F174" s="246">
        <f>IF(OR(InputsR!F27="ANH",InputsR!F27="BRL",InputsR!F27="NES",InputsR!F27="YKY"),InputsR!$F$16,InputsR!$F$15)</f>
        <v>2.92E-2</v>
      </c>
      <c r="G174" s="167" t="str">
        <f xml:space="preserve"> InputsR!G$15</f>
        <v>%</v>
      </c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</row>
    <row r="175" spans="1:22" s="166" customFormat="1" outlineLevel="1">
      <c r="A175" s="168"/>
      <c r="B175" s="168"/>
      <c r="C175" s="168"/>
      <c r="D175" s="168"/>
      <c r="E175" s="111" t="str">
        <f xml:space="preserve"> InputsR!E$30</f>
        <v>Gate 1 has progessed upto</v>
      </c>
      <c r="F175" s="169">
        <f xml:space="preserve"> InputsR!F$30</f>
        <v>3</v>
      </c>
      <c r="G175" s="111" t="str">
        <f xml:space="preserve"> InputsR!G$30</f>
        <v>#</v>
      </c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</row>
    <row r="176" spans="1:22" s="179" customFormat="1" ht="13" outlineLevel="1">
      <c r="A176" s="175"/>
      <c r="B176" s="176"/>
      <c r="C176" s="177"/>
      <c r="D176" s="178"/>
      <c r="E176" s="67" t="str">
        <f xml:space="preserve"> Time!E$50</f>
        <v>Forecast Period Flag</v>
      </c>
      <c r="F176" s="249">
        <f xml:space="preserve"> Time!F$50</f>
        <v>0</v>
      </c>
      <c r="G176" s="67" t="str">
        <f xml:space="preserve"> Time!G$50</f>
        <v>flag</v>
      </c>
      <c r="H176" s="181">
        <f xml:space="preserve"> Time!H$50</f>
        <v>5</v>
      </c>
      <c r="I176" s="67">
        <f xml:space="preserve"> Time!I$50</f>
        <v>0</v>
      </c>
      <c r="J176" s="181">
        <f xml:space="preserve"> Time!J$50</f>
        <v>0</v>
      </c>
      <c r="K176" s="181">
        <f xml:space="preserve"> Time!K$50</f>
        <v>0</v>
      </c>
      <c r="L176" s="181">
        <f xml:space="preserve"> Time!L$50</f>
        <v>0</v>
      </c>
      <c r="M176" s="181">
        <f xml:space="preserve"> Time!M$50</f>
        <v>0</v>
      </c>
      <c r="N176" s="181">
        <f xml:space="preserve"> Time!N$50</f>
        <v>1</v>
      </c>
      <c r="O176" s="181">
        <f xml:space="preserve"> Time!O$50</f>
        <v>1</v>
      </c>
      <c r="P176" s="181">
        <f xml:space="preserve"> Time!P$50</f>
        <v>1</v>
      </c>
      <c r="Q176" s="181">
        <f xml:space="preserve"> Time!Q$50</f>
        <v>1</v>
      </c>
      <c r="R176" s="181">
        <f xml:space="preserve"> Time!R$50</f>
        <v>1</v>
      </c>
      <c r="S176" s="181">
        <f xml:space="preserve"> Time!S$50</f>
        <v>0</v>
      </c>
      <c r="T176" s="181">
        <f xml:space="preserve"> Time!T$50</f>
        <v>0</v>
      </c>
      <c r="U176" s="181">
        <f xml:space="preserve"> Time!U$50</f>
        <v>0</v>
      </c>
      <c r="V176" s="181">
        <f xml:space="preserve"> Time!V$50</f>
        <v>0</v>
      </c>
    </row>
    <row r="177" spans="1:18" s="166" customFormat="1" outlineLevel="1">
      <c r="A177" s="168"/>
      <c r="B177" s="168"/>
      <c r="C177" s="168"/>
      <c r="D177" s="168"/>
      <c r="E177" s="170" t="str">
        <f>InputsR!F27&amp;" total totex adjustment for "&amp;TEXT(MID(InputsR!A22,1,100),1)&amp;" financing adjustment - water resources (17-18 FYA CPIH deflated prices)"</f>
        <v>AFW total totex adjustment for 1 financing adjustment - water resources (17-18 FYA CPIH deflated prices)</v>
      </c>
      <c r="F177" s="173" t="e">
        <f xml:space="preserve"> IF( F175 = 4, 0, F173 * ( 1 + F174 ) ^ ( H176 - F175 ) - F173 )</f>
        <v>#DIV/0!</v>
      </c>
      <c r="G177" s="170" t="s">
        <v>108</v>
      </c>
      <c r="H177" s="170"/>
      <c r="I177" s="170"/>
      <c r="J177" s="174"/>
      <c r="K177" s="174"/>
      <c r="L177" s="174"/>
      <c r="M177" s="174"/>
      <c r="N177" s="174"/>
      <c r="O177" s="174"/>
      <c r="P177" s="174"/>
      <c r="Q177" s="174"/>
      <c r="R177" s="174"/>
    </row>
    <row r="178" spans="1:18" s="143" customFormat="1" outlineLevel="1">
      <c r="A178" s="111"/>
      <c r="B178" s="111"/>
      <c r="C178" s="111"/>
      <c r="D178" s="111"/>
      <c r="E178" s="190"/>
      <c r="F178" s="169"/>
      <c r="G178" s="111"/>
      <c r="H178" s="169"/>
      <c r="I178" s="169"/>
      <c r="J178" s="169"/>
      <c r="K178" s="169"/>
      <c r="L178" s="169"/>
      <c r="M178" s="169"/>
      <c r="N178" s="169"/>
      <c r="O178" s="169"/>
      <c r="P178" s="169"/>
      <c r="Q178" s="169"/>
      <c r="R178" s="169"/>
    </row>
    <row r="179" spans="1:18" s="166" customFormat="1" outlineLevel="1">
      <c r="A179" s="168"/>
      <c r="B179" s="168"/>
      <c r="C179" s="168"/>
      <c r="D179" s="168"/>
      <c r="E179" s="111" t="str">
        <f xml:space="preserve"> InputsR!E$62</f>
        <v>AFW PAYG ratio - water resources</v>
      </c>
      <c r="F179" s="246">
        <f xml:space="preserve"> InputsR!F$62</f>
        <v>0.35249999999999998</v>
      </c>
      <c r="G179" s="111" t="str">
        <f xml:space="preserve"> InputsR!G$62</f>
        <v>%</v>
      </c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</row>
    <row r="180" spans="1:18" s="143" customFormat="1" outlineLevel="1">
      <c r="A180" s="111"/>
      <c r="B180" s="111"/>
      <c r="C180" s="111"/>
      <c r="D180" s="111"/>
      <c r="E180" s="191" t="str">
        <f t="shared" ref="E180:G180" si="9" xml:space="preserve"> E$173</f>
        <v>AFW total totex adjustment for 1 - water resources (17-18 FYA CPIH deflated prices)</v>
      </c>
      <c r="F180" s="189" t="e">
        <f t="shared" si="9"/>
        <v>#DIV/0!</v>
      </c>
      <c r="G180" s="191" t="str">
        <f t="shared" si="9"/>
        <v>£m</v>
      </c>
      <c r="H180" s="191"/>
      <c r="I180" s="191"/>
      <c r="J180" s="192"/>
      <c r="K180" s="192"/>
      <c r="L180" s="192"/>
      <c r="M180" s="192"/>
      <c r="N180" s="192"/>
      <c r="O180" s="192"/>
      <c r="P180" s="192"/>
      <c r="Q180" s="192"/>
      <c r="R180" s="192"/>
    </row>
    <row r="181" spans="1:18" s="143" customFormat="1" outlineLevel="1">
      <c r="A181" s="111"/>
      <c r="B181" s="111"/>
      <c r="C181" s="111"/>
      <c r="D181" s="111"/>
      <c r="E181" s="111" t="str">
        <f xml:space="preserve"> InputsR!E$96</f>
        <v>AFW penalty for 1 - water resources (17-18 FYA CPIH deflated prices)</v>
      </c>
      <c r="F181" s="198">
        <f xml:space="preserve"> InputsR!F$96</f>
        <v>0</v>
      </c>
      <c r="G181" s="111" t="str">
        <f xml:space="preserve"> InputsR!G$96</f>
        <v>£m</v>
      </c>
      <c r="H181" s="191"/>
      <c r="I181" s="191"/>
      <c r="J181" s="192"/>
      <c r="K181" s="192"/>
      <c r="L181" s="192"/>
      <c r="M181" s="192"/>
      <c r="N181" s="192"/>
      <c r="O181" s="192"/>
      <c r="P181" s="192"/>
      <c r="Q181" s="192"/>
      <c r="R181" s="192"/>
    </row>
    <row r="182" spans="1:18" s="143" customFormat="1" outlineLevel="1">
      <c r="A182" s="111"/>
      <c r="B182" s="111"/>
      <c r="C182" s="111"/>
      <c r="D182" s="111"/>
      <c r="E182" s="191" t="str">
        <f>E$177</f>
        <v>AFW total totex adjustment for 1 financing adjustment - water resources (17-18 FYA CPIH deflated prices)</v>
      </c>
      <c r="F182" s="189" t="e">
        <f t="shared" ref="F182:G182" si="10">F$177</f>
        <v>#DIV/0!</v>
      </c>
      <c r="G182" s="191" t="str">
        <f t="shared" si="10"/>
        <v>£m</v>
      </c>
      <c r="H182" s="191"/>
      <c r="I182" s="191"/>
      <c r="J182" s="192"/>
      <c r="K182" s="192"/>
      <c r="L182" s="192"/>
      <c r="M182" s="192"/>
      <c r="N182" s="192"/>
      <c r="O182" s="192"/>
      <c r="P182" s="192"/>
      <c r="Q182" s="192"/>
      <c r="R182" s="192"/>
    </row>
    <row r="183" spans="1:18" s="143" customFormat="1" ht="15" outlineLevel="1" thickBot="1">
      <c r="A183" s="111"/>
      <c r="B183" s="111"/>
      <c r="C183" s="111"/>
      <c r="D183" s="111"/>
      <c r="E183" s="182" t="str">
        <f>InputsR!F27&amp;" revenue adjustment for "&amp;TEXT(MID(InputsR!A22,1,100),1)&amp;" incl. financing adjustment   - water resources (17-18 FYA CPIH deflated prices)"</f>
        <v>AFW revenue adjustment for 1 incl. financing adjustment   - water resources (17-18 FYA CPIH deflated prices)</v>
      </c>
      <c r="F183" s="183" t="e">
        <f xml:space="preserve"> F179 * ( F180 + F181 ) + F182</f>
        <v>#DIV/0!</v>
      </c>
      <c r="G183" s="182" t="s">
        <v>108</v>
      </c>
      <c r="H183" s="182"/>
      <c r="I183" s="182"/>
      <c r="J183" s="182"/>
      <c r="K183" s="182"/>
      <c r="L183" s="182"/>
      <c r="M183" s="182"/>
      <c r="N183" s="182"/>
      <c r="O183" s="182"/>
      <c r="P183" s="182"/>
      <c r="Q183" s="182"/>
      <c r="R183" s="182"/>
    </row>
    <row r="184" spans="1:18" s="143" customFormat="1" ht="15" outlineLevel="1" thickTop="1">
      <c r="A184" s="111"/>
      <c r="B184" s="111"/>
      <c r="C184" s="111"/>
      <c r="D184" s="111"/>
      <c r="E184" s="168"/>
      <c r="F184" s="171"/>
      <c r="G184" s="168"/>
      <c r="H184" s="168"/>
      <c r="I184" s="168"/>
      <c r="J184" s="168"/>
      <c r="K184" s="168"/>
      <c r="L184" s="168"/>
      <c r="M184" s="168"/>
      <c r="N184" s="168"/>
      <c r="O184" s="168"/>
      <c r="P184" s="168"/>
      <c r="Q184" s="168"/>
      <c r="R184" s="168"/>
    </row>
    <row r="185" spans="1:18" s="166" customFormat="1" outlineLevel="1">
      <c r="A185" s="168"/>
      <c r="B185" s="168"/>
      <c r="C185" s="168"/>
      <c r="D185" s="168"/>
      <c r="E185" s="111" t="str">
        <f xml:space="preserve"> InputsR!E$62</f>
        <v>AFW PAYG ratio - water resources</v>
      </c>
      <c r="F185" s="246">
        <f xml:space="preserve"> InputsR!F$62</f>
        <v>0.35249999999999998</v>
      </c>
      <c r="G185" s="111" t="str">
        <f xml:space="preserve"> InputsR!G$62</f>
        <v>%</v>
      </c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</row>
    <row r="186" spans="1:18" s="143" customFormat="1" outlineLevel="1">
      <c r="A186" s="111"/>
      <c r="B186" s="111"/>
      <c r="C186" s="111"/>
      <c r="D186" s="111"/>
      <c r="E186" s="191" t="str">
        <f>E171</f>
        <v>AFW total totex adjustment for 1 - water resources (17-18 FYA CPIH deflated prices)</v>
      </c>
      <c r="F186" s="189" t="e">
        <f xml:space="preserve"> F$173</f>
        <v>#DIV/0!</v>
      </c>
      <c r="G186" s="191" t="str">
        <f xml:space="preserve"> G$173</f>
        <v>£m</v>
      </c>
      <c r="H186" s="191"/>
      <c r="I186" s="191"/>
      <c r="J186" s="192"/>
      <c r="K186" s="192"/>
      <c r="L186" s="192"/>
      <c r="M186" s="192"/>
      <c r="N186" s="192"/>
      <c r="O186" s="192"/>
      <c r="P186" s="192"/>
      <c r="Q186" s="192"/>
      <c r="R186" s="192"/>
    </row>
    <row r="187" spans="1:18" s="143" customFormat="1" outlineLevel="1">
      <c r="A187" s="111"/>
      <c r="B187" s="111"/>
      <c r="C187" s="111"/>
      <c r="D187" s="111"/>
      <c r="E187" s="197" t="str">
        <f xml:space="preserve"> InputsR!E$96</f>
        <v>AFW penalty for 1 - water resources (17-18 FYA CPIH deflated prices)</v>
      </c>
      <c r="F187" s="198">
        <f xml:space="preserve"> InputsR!F$96</f>
        <v>0</v>
      </c>
      <c r="G187" s="111" t="str">
        <f xml:space="preserve"> InputsR!G$96</f>
        <v>£m</v>
      </c>
      <c r="H187" s="191"/>
      <c r="I187" s="191"/>
      <c r="J187" s="192"/>
      <c r="K187" s="192"/>
      <c r="L187" s="192"/>
      <c r="M187" s="192"/>
      <c r="N187" s="192"/>
      <c r="O187" s="192"/>
      <c r="P187" s="192"/>
      <c r="Q187" s="192"/>
      <c r="R187" s="192"/>
    </row>
    <row r="188" spans="1:18" s="143" customFormat="1" ht="15" outlineLevel="1" thickBot="1">
      <c r="A188" s="111"/>
      <c r="B188" s="111"/>
      <c r="C188" s="111"/>
      <c r="D188" s="111"/>
      <c r="E188" s="182" t="str">
        <f>InputsR!F27&amp;" RCV adjustment for "&amp;TEXT(MID(InputsR!A22,1,100),1)&amp;" - water resources (17-18 FYA CPIH deflated prices)"</f>
        <v>AFW RCV adjustment for 1 - water resources (17-18 FYA CPIH deflated prices)</v>
      </c>
      <c r="F188" s="183" t="e">
        <f xml:space="preserve"> ( 1 - F185 ) * ( F186 + F187 )</f>
        <v>#DIV/0!</v>
      </c>
      <c r="G188" s="182" t="s">
        <v>108</v>
      </c>
      <c r="H188" s="182"/>
      <c r="I188" s="182"/>
      <c r="J188" s="182"/>
      <c r="K188" s="182"/>
      <c r="L188" s="182"/>
      <c r="M188" s="182"/>
      <c r="N188" s="182"/>
      <c r="O188" s="182"/>
      <c r="P188" s="182"/>
      <c r="Q188" s="182"/>
      <c r="R188" s="182"/>
    </row>
    <row r="189" spans="1:18" ht="15" outlineLevel="1" thickTop="1">
      <c r="A189" s="339"/>
      <c r="B189" s="339"/>
      <c r="C189" s="339"/>
      <c r="D189" s="339"/>
      <c r="E189" s="111"/>
      <c r="F189" s="169"/>
      <c r="G189" s="111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</row>
    <row r="190" spans="1:18" outlineLevel="1">
      <c r="A190" s="339"/>
      <c r="B190" s="339"/>
      <c r="C190" s="172" t="s">
        <v>209</v>
      </c>
      <c r="D190" s="172"/>
      <c r="E190" s="111"/>
      <c r="F190" s="169"/>
      <c r="G190" s="111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</row>
    <row r="191" spans="1:18" outlineLevel="1">
      <c r="A191" s="339"/>
      <c r="B191" s="339"/>
      <c r="C191" s="339"/>
      <c r="D191" s="339"/>
      <c r="E191" s="111"/>
      <c r="F191" s="169"/>
      <c r="G191" s="111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</row>
    <row r="192" spans="1:18" s="166" customFormat="1" outlineLevel="1">
      <c r="A192" s="168"/>
      <c r="B192" s="168"/>
      <c r="C192" s="168"/>
      <c r="D192" s="168"/>
      <c r="E192" s="111" t="str">
        <f xml:space="preserve"> InputsR!E$35</f>
        <v>AFW cumulative percentage of allocated spend given gate reached for 1</v>
      </c>
      <c r="F192" s="246">
        <f xml:space="preserve"> InputsR!F$41</f>
        <v>0.6</v>
      </c>
      <c r="G192" s="111" t="str">
        <f xml:space="preserve"> InputsR!G$35</f>
        <v>%</v>
      </c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</row>
    <row r="193" spans="1:18" s="143" customFormat="1" outlineLevel="1">
      <c r="A193" s="111"/>
      <c r="B193" s="111"/>
      <c r="C193" s="111"/>
      <c r="D193" s="111"/>
      <c r="E193" s="111" t="str">
        <f xml:space="preserve"> InputsR!E$13</f>
        <v>Totex sharing threshold - cumulative spend</v>
      </c>
      <c r="F193" s="246">
        <f xml:space="preserve"> InputsR!F$13</f>
        <v>0.6</v>
      </c>
      <c r="G193" s="111" t="str">
        <f xml:space="preserve"> InputsR!G$13</f>
        <v>%</v>
      </c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</row>
    <row r="194" spans="1:18" s="143" customFormat="1" outlineLevel="1">
      <c r="A194" s="111"/>
      <c r="B194" s="111"/>
      <c r="C194" s="111"/>
      <c r="D194" s="111"/>
      <c r="E194" s="111" t="str">
        <f>InputsR!E$31</f>
        <v xml:space="preserve">Has solution closed at Gate 2? </v>
      </c>
      <c r="F194" s="278" t="str">
        <f>InputsR!F$31</f>
        <v>No</v>
      </c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</row>
    <row r="195" spans="1:18" s="166" customFormat="1" outlineLevel="1">
      <c r="A195" s="168"/>
      <c r="B195" s="168"/>
      <c r="C195" s="168"/>
      <c r="D195" s="168"/>
      <c r="E195" s="168" t="s">
        <v>207</v>
      </c>
      <c r="F195" s="173">
        <f xml:space="preserve"> IF(F194="Yes",0, IF(F192&gt;F193,1,0))</f>
        <v>0</v>
      </c>
      <c r="G195" s="168" t="s">
        <v>208</v>
      </c>
      <c r="H195" s="168"/>
      <c r="I195" s="168"/>
      <c r="J195" s="168"/>
      <c r="K195" s="168"/>
      <c r="L195" s="168"/>
      <c r="M195" s="168"/>
      <c r="N195" s="168"/>
      <c r="O195" s="168"/>
      <c r="P195" s="168"/>
      <c r="Q195" s="168"/>
      <c r="R195" s="168"/>
    </row>
    <row r="196" spans="1:18" outlineLevel="1">
      <c r="A196" s="339"/>
      <c r="B196" s="339"/>
      <c r="C196" s="339"/>
      <c r="D196" s="339"/>
      <c r="E196" s="111"/>
      <c r="F196" s="169"/>
      <c r="G196" s="111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</row>
    <row r="197" spans="1:18" s="143" customFormat="1" outlineLevel="1">
      <c r="A197" s="111"/>
      <c r="B197" s="111"/>
      <c r="C197" s="111"/>
      <c r="D197" s="111"/>
      <c r="E197" s="111" t="str">
        <f xml:space="preserve"> InputsR!E$54</f>
        <v>AFW totex allowance for 1 - water network plus (17-18 FYA CPIH deflated prices)</v>
      </c>
      <c r="F197" s="169">
        <f xml:space="preserve"> InputsR!F$54</f>
        <v>0</v>
      </c>
      <c r="G197" s="111" t="str">
        <f xml:space="preserve"> InputsR!G$54</f>
        <v>£m</v>
      </c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</row>
    <row r="198" spans="1:18" s="143" customFormat="1" outlineLevel="1">
      <c r="A198" s="111"/>
      <c r="B198" s="111"/>
      <c r="C198" s="111"/>
      <c r="D198" s="111"/>
      <c r="E198" s="188" t="str">
        <f>InputsR!F27&amp;" totex adjustment for change of partnership "&amp;TEXT(MID(InputsR!A22,1,100),1)&amp;" to G3"</f>
        <v>AFW totex adjustment for change of partnership 1 to G3</v>
      </c>
      <c r="F198" s="169" t="e">
        <f>(((InputB!$C$4*InputB!$F$6+InputB!$I$4*InputB!$L$6+InputB!$O$4*InputB!$R$6)*InputB!$C$8)-('CalcTiming Adjusted'!$F$192*(InputB!$F$6/(1/InputB!C8))))*$F$197+(((InputB!$U$4*InputB!$X$6)*InputsR!F$38)-((InputB!$U$4*(InputB!$V$6)*InputsR!$F$38))-((InputB!$U$4*(InputB!Z$6)*InputsR!$F$38)))*'CalcTiming Adjusted'!$F$197</f>
        <v>#DIV/0!</v>
      </c>
      <c r="G198" s="168" t="s">
        <v>108</v>
      </c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</row>
    <row r="199" spans="1:18" s="143" customFormat="1" outlineLevel="1">
      <c r="A199" s="111"/>
      <c r="B199" s="111"/>
      <c r="C199" s="111"/>
      <c r="D199" s="111"/>
      <c r="E199" s="111" t="str">
        <f>InputsR!E58</f>
        <v>AFW additional Gate 3 totex allowance for 1 - water network plus (17-18 FYA CPIH deflated prices)</v>
      </c>
      <c r="F199" s="169">
        <f>InputsR!$F$58</f>
        <v>0</v>
      </c>
      <c r="G199" s="111" t="str">
        <f xml:space="preserve"> InputsR!G$54</f>
        <v>£m</v>
      </c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</row>
    <row r="200" spans="1:18" s="166" customFormat="1" outlineLevel="1">
      <c r="A200" s="168"/>
      <c r="B200" s="168"/>
      <c r="C200" s="168"/>
      <c r="D200" s="168"/>
      <c r="E200" s="111" t="str">
        <f xml:space="preserve"> InputsR!E$35</f>
        <v>AFW cumulative percentage of allocated spend given gate reached for 1</v>
      </c>
      <c r="F200" s="246">
        <f xml:space="preserve"> InputsR!F$41</f>
        <v>0.6</v>
      </c>
      <c r="G200" s="111" t="str">
        <f xml:space="preserve"> InputsR!G$35</f>
        <v>%</v>
      </c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</row>
    <row r="201" spans="1:18" s="166" customFormat="1" outlineLevel="1">
      <c r="A201" s="168"/>
      <c r="B201" s="168"/>
      <c r="C201" s="168"/>
      <c r="D201" s="168"/>
      <c r="E201" s="168" t="str">
        <f>InputsR!F27&amp;" totex allowance for "&amp;TEXT(MID(InputsR!A22,1,100),1)&amp;" given gate reached- water network plus (17-18 FYA CPIH deflated prices)"</f>
        <v>AFW totex allowance for 1 given gate reached- water network plus (17-18 FYA CPIH deflated prices)</v>
      </c>
      <c r="F201" s="171" t="e">
        <f xml:space="preserve"> (F197 * F200)+IF($F$198&gt;=0,$F$198,0)+($F$199*InputB!$R$6)</f>
        <v>#DIV/0!</v>
      </c>
      <c r="G201" s="168" t="s">
        <v>108</v>
      </c>
      <c r="H201" s="171"/>
      <c r="I201" s="171"/>
      <c r="J201" s="171"/>
      <c r="K201" s="171"/>
      <c r="L201" s="171"/>
      <c r="M201" s="171"/>
      <c r="N201" s="171"/>
      <c r="O201" s="171"/>
      <c r="P201" s="171"/>
      <c r="Q201" s="171"/>
      <c r="R201" s="171"/>
    </row>
    <row r="202" spans="1:18" s="166" customFormat="1" outlineLevel="1">
      <c r="A202" s="168"/>
      <c r="B202" s="168"/>
      <c r="C202" s="168"/>
      <c r="D202" s="168"/>
      <c r="E202" s="168"/>
      <c r="F202" s="171"/>
      <c r="G202" s="168"/>
      <c r="H202" s="171"/>
      <c r="I202" s="171"/>
      <c r="J202" s="171"/>
      <c r="K202" s="171"/>
      <c r="L202" s="171"/>
      <c r="M202" s="171"/>
      <c r="N202" s="171"/>
      <c r="O202" s="171"/>
      <c r="P202" s="171"/>
      <c r="Q202" s="171"/>
      <c r="R202" s="171"/>
    </row>
    <row r="203" spans="1:18" s="166" customFormat="1" outlineLevel="1">
      <c r="A203" s="168"/>
      <c r="B203" s="168"/>
      <c r="C203" s="168"/>
      <c r="D203" s="168"/>
      <c r="E203" s="111" t="str">
        <f xml:space="preserve"> InputsR!E$54</f>
        <v>AFW totex allowance for 1 - water network plus (17-18 FYA CPIH deflated prices)</v>
      </c>
      <c r="F203" s="169">
        <f xml:space="preserve"> InputsR!F$54</f>
        <v>0</v>
      </c>
      <c r="G203" s="111" t="str">
        <f xml:space="preserve"> InputsR!G$54</f>
        <v>£m</v>
      </c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</row>
    <row r="204" spans="1:18" s="166" customFormat="1" outlineLevel="1">
      <c r="A204" s="168"/>
      <c r="B204" s="168"/>
      <c r="C204" s="168"/>
      <c r="D204" s="168"/>
      <c r="E204" s="111" t="str">
        <f>InputsR!F27&amp;" totex adjustment for change of partnership "&amp;TEXT(MID(InputsR!A22,1,100),1)&amp;" to G3"</f>
        <v>AFW totex adjustment for change of partnership 1 to G3</v>
      </c>
      <c r="F204" s="169" t="e">
        <f>F198</f>
        <v>#DIV/0!</v>
      </c>
      <c r="G204" s="111" t="str">
        <f xml:space="preserve"> InputsR!G$54</f>
        <v>£m</v>
      </c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</row>
    <row r="205" spans="1:18" s="166" customFormat="1" outlineLevel="1">
      <c r="A205" s="168"/>
      <c r="B205" s="168"/>
      <c r="C205" s="168"/>
      <c r="D205" s="168"/>
      <c r="E205" s="111" t="str">
        <f>InputsR!E58</f>
        <v>AFW additional Gate 3 totex allowance for 1 - water network plus (17-18 FYA CPIH deflated prices)</v>
      </c>
      <c r="F205" s="169">
        <f>InputsR!$F$58</f>
        <v>0</v>
      </c>
      <c r="G205" s="111" t="str">
        <f xml:space="preserve"> InputsR!G$54</f>
        <v>£m</v>
      </c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</row>
    <row r="206" spans="1:18" s="166" customFormat="1" outlineLevel="1">
      <c r="A206" s="168"/>
      <c r="B206" s="168"/>
      <c r="C206" s="168"/>
      <c r="D206" s="168"/>
      <c r="E206" s="188" t="str">
        <f xml:space="preserve"> E$201</f>
        <v>AFW totex allowance for 1 given gate reached- water network plus (17-18 FYA CPIH deflated prices)</v>
      </c>
      <c r="F206" s="189" t="e">
        <f xml:space="preserve"> F$201</f>
        <v>#DIV/0!</v>
      </c>
      <c r="G206" s="188" t="str">
        <f xml:space="preserve"> G$201</f>
        <v>£m</v>
      </c>
      <c r="H206" s="171"/>
      <c r="I206" s="171"/>
      <c r="J206" s="171"/>
      <c r="K206" s="171"/>
      <c r="L206" s="171"/>
      <c r="M206" s="171"/>
      <c r="N206" s="171"/>
      <c r="O206" s="171"/>
      <c r="P206" s="171"/>
      <c r="Q206" s="171"/>
      <c r="R206" s="171"/>
    </row>
    <row r="207" spans="1:18" s="166" customFormat="1" outlineLevel="1">
      <c r="A207" s="168"/>
      <c r="B207" s="168"/>
      <c r="C207" s="168"/>
      <c r="D207" s="168"/>
      <c r="E207" s="168" t="str">
        <f>InputsR!F27&amp;" unspent totex clawback "&amp;TEXT(MID(InputsR!A22,1,100),1)&amp;" given gate reached - water network plus (17-18 FYA CPIH deflated prices)"</f>
        <v>AFW unspent totex clawback 1 given gate reached - water network plus (17-18 FYA CPIH deflated prices)</v>
      </c>
      <c r="F207" s="171" t="e">
        <f xml:space="preserve"> F206 - ((F203)-ABS(F204)-(F205))</f>
        <v>#DIV/0!</v>
      </c>
      <c r="G207" s="168" t="s">
        <v>108</v>
      </c>
      <c r="H207" s="171"/>
      <c r="I207" s="171"/>
      <c r="J207" s="171"/>
      <c r="K207" s="171"/>
      <c r="L207" s="171"/>
      <c r="M207" s="171"/>
      <c r="N207" s="171"/>
      <c r="O207" s="171"/>
      <c r="P207" s="171"/>
      <c r="Q207" s="171"/>
      <c r="R207" s="171"/>
    </row>
    <row r="208" spans="1:18" s="166" customFormat="1" outlineLevel="1">
      <c r="A208" s="168"/>
      <c r="B208" s="168"/>
      <c r="C208" s="168"/>
      <c r="D208" s="168"/>
      <c r="E208" s="168"/>
      <c r="F208" s="171"/>
      <c r="G208" s="168"/>
      <c r="H208" s="171"/>
      <c r="I208" s="171"/>
      <c r="J208" s="171"/>
      <c r="K208" s="171"/>
      <c r="L208" s="171"/>
      <c r="M208" s="171"/>
      <c r="N208" s="171"/>
      <c r="O208" s="171"/>
      <c r="P208" s="171"/>
      <c r="Q208" s="171"/>
      <c r="R208" s="171"/>
    </row>
    <row r="209" spans="1:18" s="143" customFormat="1" outlineLevel="1">
      <c r="A209" s="111"/>
      <c r="B209" s="111"/>
      <c r="C209" s="111"/>
      <c r="D209" s="111"/>
      <c r="E209" s="111" t="str">
        <f xml:space="preserve"> InputsR!E$84</f>
        <v>AFW outturn totex for 1 - water network plus (17-18 FYA CPIH deflated prices)</v>
      </c>
      <c r="F209" s="169">
        <f xml:space="preserve"> InputsR!F$84</f>
        <v>0</v>
      </c>
      <c r="G209" s="111" t="str">
        <f xml:space="preserve"> InputsR!G$84</f>
        <v>£m</v>
      </c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</row>
    <row r="210" spans="1:18" s="143" customFormat="1" outlineLevel="1">
      <c r="A210" s="111"/>
      <c r="B210" s="111"/>
      <c r="C210" s="111"/>
      <c r="D210" s="111"/>
      <c r="E210" s="111" t="str">
        <f>InputsR!E88</f>
        <v>AFW outturn additional Gate 3 totex for 1 - water network plus (17-18 FYA CPIH deflated prices)</v>
      </c>
      <c r="F210" s="169">
        <f>InputsR!$F$88</f>
        <v>0</v>
      </c>
      <c r="G210" s="111" t="str">
        <f xml:space="preserve"> InputsR!G$84</f>
        <v>£m</v>
      </c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</row>
    <row r="211" spans="1:18" s="166" customFormat="1" outlineLevel="1">
      <c r="A211" s="168"/>
      <c r="B211" s="168"/>
      <c r="C211" s="168"/>
      <c r="D211" s="168"/>
      <c r="E211" s="188" t="str">
        <f xml:space="preserve"> E$201</f>
        <v>AFW totex allowance for 1 given gate reached- water network plus (17-18 FYA CPIH deflated prices)</v>
      </c>
      <c r="F211" s="189" t="e">
        <f xml:space="preserve"> F$201</f>
        <v>#DIV/0!</v>
      </c>
      <c r="G211" s="188" t="str">
        <f xml:space="preserve"> G$201</f>
        <v>£m</v>
      </c>
      <c r="H211" s="188"/>
      <c r="I211" s="188"/>
      <c r="J211" s="188"/>
      <c r="K211" s="188"/>
      <c r="L211" s="188"/>
      <c r="M211" s="188"/>
      <c r="N211" s="188"/>
      <c r="O211" s="188"/>
      <c r="P211" s="188"/>
      <c r="Q211" s="188"/>
      <c r="R211" s="188"/>
    </row>
    <row r="212" spans="1:18" s="166" customFormat="1" outlineLevel="1">
      <c r="A212" s="168"/>
      <c r="B212" s="168"/>
      <c r="C212" s="168"/>
      <c r="D212" s="168"/>
      <c r="E212" s="188" t="str">
        <f>InputsR!F27&amp;" adjustments to totex allowance for "&amp;TEXT(MID(InputsR!A22,1,100),1)&amp;" post PR19 - water network plus (17-18 FYA CPIH deflated prices)"</f>
        <v>AFW adjustments to totex allowance for 1 post PR19 - water network plus (17-18 FYA CPIH deflated prices)</v>
      </c>
      <c r="F212" s="189" t="e">
        <f>$F$204+$F$205</f>
        <v>#DIV/0!</v>
      </c>
      <c r="G212" s="188" t="str">
        <f xml:space="preserve"> G$201</f>
        <v>£m</v>
      </c>
      <c r="H212" s="188"/>
      <c r="I212" s="188"/>
      <c r="J212" s="188"/>
      <c r="K212" s="188"/>
      <c r="L212" s="188"/>
      <c r="M212" s="188"/>
      <c r="N212" s="188"/>
      <c r="O212" s="188"/>
      <c r="P212" s="188"/>
      <c r="Q212" s="188"/>
      <c r="R212" s="188"/>
    </row>
    <row r="213" spans="1:18" s="166" customFormat="1" outlineLevel="1">
      <c r="A213" s="168"/>
      <c r="B213" s="168"/>
      <c r="C213" s="168"/>
      <c r="D213" s="168"/>
      <c r="E213" s="168" t="str">
        <f>InputsR!F27&amp;" totex adjustment for "&amp;TEXT(MID(InputsR!A22,1,100),1)&amp;" with no totex sharing - water network plus (17-18 FYA CPIH deflated prices)"</f>
        <v>AFW totex adjustment for 1 with no totex sharing - water network plus (17-18 FYA CPIH deflated prices)</v>
      </c>
      <c r="F213" s="171" t="e">
        <f xml:space="preserve"> IF( (F209+F210) - F211 &gt;= 0, 0, (F209+F210) - F211 )+ABS(F212)</f>
        <v>#DIV/0!</v>
      </c>
      <c r="G213" s="168" t="s">
        <v>108</v>
      </c>
      <c r="H213" s="171"/>
      <c r="I213" s="171"/>
      <c r="J213" s="171"/>
      <c r="K213" s="171"/>
      <c r="L213" s="171"/>
      <c r="M213" s="171"/>
      <c r="N213" s="171"/>
      <c r="O213" s="171"/>
      <c r="P213" s="171"/>
      <c r="Q213" s="171"/>
      <c r="R213" s="171"/>
    </row>
    <row r="214" spans="1:18" s="166" customFormat="1" outlineLevel="1">
      <c r="A214" s="168"/>
      <c r="B214" s="168"/>
      <c r="C214" s="168"/>
      <c r="D214" s="168"/>
      <c r="E214" s="168"/>
      <c r="F214" s="171"/>
      <c r="G214" s="168"/>
      <c r="H214" s="171"/>
      <c r="I214" s="171"/>
      <c r="J214" s="171"/>
      <c r="K214" s="171"/>
      <c r="L214" s="171"/>
      <c r="M214" s="171"/>
      <c r="N214" s="171"/>
      <c r="O214" s="171"/>
      <c r="P214" s="171"/>
      <c r="Q214" s="171"/>
      <c r="R214" s="171"/>
    </row>
    <row r="215" spans="1:18" s="143" customFormat="1" outlineLevel="1">
      <c r="A215" s="111"/>
      <c r="B215" s="111"/>
      <c r="C215" s="111"/>
      <c r="D215" s="111"/>
      <c r="E215" s="111" t="str">
        <f xml:space="preserve"> InputsR!E$84</f>
        <v>AFW outturn totex for 1 - water network plus (17-18 FYA CPIH deflated prices)</v>
      </c>
      <c r="F215" s="169">
        <f xml:space="preserve"> InputsR!F$84</f>
        <v>0</v>
      </c>
      <c r="G215" s="111" t="str">
        <f xml:space="preserve"> InputsR!G$84</f>
        <v>£m</v>
      </c>
      <c r="H215" s="111"/>
      <c r="I215" s="111"/>
      <c r="J215" s="169"/>
      <c r="K215" s="169"/>
      <c r="L215" s="169"/>
      <c r="M215" s="169"/>
      <c r="N215" s="169"/>
      <c r="O215" s="169"/>
      <c r="P215" s="169"/>
      <c r="Q215" s="169"/>
      <c r="R215" s="169"/>
    </row>
    <row r="216" spans="1:18" s="143" customFormat="1" outlineLevel="1">
      <c r="A216" s="111"/>
      <c r="B216" s="111"/>
      <c r="C216" s="111"/>
      <c r="D216" s="111"/>
      <c r="E216" s="111" t="str">
        <f>InputsR!E88</f>
        <v>AFW outturn additional Gate 3 totex for 1 - water network plus (17-18 FYA CPIH deflated prices)</v>
      </c>
      <c r="F216" s="169">
        <f>InputsR!F88</f>
        <v>0</v>
      </c>
      <c r="G216" s="111" t="str">
        <f xml:space="preserve"> InputsR!G$84</f>
        <v>£m</v>
      </c>
      <c r="H216" s="111"/>
      <c r="I216" s="111"/>
      <c r="J216" s="169"/>
      <c r="K216" s="169"/>
      <c r="L216" s="169"/>
      <c r="M216" s="169"/>
      <c r="N216" s="169"/>
      <c r="O216" s="169"/>
      <c r="P216" s="169"/>
      <c r="Q216" s="169"/>
      <c r="R216" s="169"/>
    </row>
    <row r="217" spans="1:18" s="143" customFormat="1" outlineLevel="1">
      <c r="A217" s="111"/>
      <c r="B217" s="111"/>
      <c r="C217" s="111"/>
      <c r="D217" s="111"/>
      <c r="E217" s="111" t="str">
        <f>E212</f>
        <v>AFW adjustments to totex allowance for 1 post PR19 - water network plus (17-18 FYA CPIH deflated prices)</v>
      </c>
      <c r="F217" s="169" t="e">
        <f>F212</f>
        <v>#DIV/0!</v>
      </c>
      <c r="G217" s="111" t="str">
        <f xml:space="preserve"> InputsR!G$84</f>
        <v>£m</v>
      </c>
      <c r="H217" s="111"/>
      <c r="I217" s="111"/>
      <c r="J217" s="169"/>
      <c r="K217" s="169"/>
      <c r="L217" s="169"/>
      <c r="M217" s="169"/>
      <c r="N217" s="169"/>
      <c r="O217" s="169"/>
      <c r="P217" s="169"/>
      <c r="Q217" s="169"/>
      <c r="R217" s="169"/>
    </row>
    <row r="218" spans="1:18" s="166" customFormat="1" outlineLevel="1">
      <c r="A218" s="168"/>
      <c r="B218" s="168"/>
      <c r="C218" s="168"/>
      <c r="D218" s="168"/>
      <c r="E218" s="188" t="str">
        <f xml:space="preserve"> E$201</f>
        <v>AFW totex allowance for 1 given gate reached- water network plus (17-18 FYA CPIH deflated prices)</v>
      </c>
      <c r="F218" s="189" t="e">
        <f xml:space="preserve"> F$201</f>
        <v>#DIV/0!</v>
      </c>
      <c r="G218" s="188" t="str">
        <f xml:space="preserve"> G$201</f>
        <v>£m</v>
      </c>
      <c r="H218" s="188"/>
      <c r="I218" s="188"/>
      <c r="J218" s="188"/>
      <c r="K218" s="188"/>
      <c r="L218" s="188"/>
      <c r="M218" s="188"/>
      <c r="N218" s="188"/>
      <c r="O218" s="188"/>
      <c r="P218" s="188"/>
      <c r="Q218" s="188"/>
      <c r="R218" s="188"/>
    </row>
    <row r="219" spans="1:18" s="166" customFormat="1" outlineLevel="1">
      <c r="A219" s="168"/>
      <c r="B219" s="168"/>
      <c r="C219" s="168"/>
      <c r="D219" s="168"/>
      <c r="E219" s="167" t="str">
        <f xml:space="preserve"> InputsR!E$11</f>
        <v>Totex sharing rate</v>
      </c>
      <c r="F219" s="246">
        <f xml:space="preserve"> InputsR!F$11</f>
        <v>0.5</v>
      </c>
      <c r="G219" s="167" t="str">
        <f xml:space="preserve"> InputsR!G$11</f>
        <v>%</v>
      </c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</row>
    <row r="220" spans="1:18" s="166" customFormat="1" outlineLevel="1">
      <c r="A220" s="168"/>
      <c r="B220" s="168"/>
      <c r="C220" s="168"/>
      <c r="D220" s="168"/>
      <c r="E220" s="170" t="str">
        <f>InputsR!F27&amp;" totex sharing adjustment for "&amp;TEXT(MID(InputsR!A22,1,100),1)&amp;" - water network plus (17-18 FYA CPIH deflated prices)"</f>
        <v>AFW totex sharing adjustment for 1 - water network plus (17-18 FYA CPIH deflated prices)</v>
      </c>
      <c r="F220" s="171" t="e">
        <f>((F215+F216)-F218)*F219+IF(F217&gt;=0,F217,0)</f>
        <v>#DIV/0!</v>
      </c>
      <c r="G220" s="168" t="s">
        <v>108</v>
      </c>
      <c r="H220" s="171"/>
      <c r="I220" s="171"/>
      <c r="J220" s="171"/>
      <c r="K220" s="171"/>
      <c r="L220" s="171"/>
      <c r="M220" s="171"/>
      <c r="N220" s="171"/>
      <c r="O220" s="171"/>
      <c r="P220" s="171"/>
      <c r="Q220" s="171"/>
      <c r="R220" s="171"/>
    </row>
    <row r="221" spans="1:18" s="166" customFormat="1" outlineLevel="1">
      <c r="A221" s="168"/>
      <c r="B221" s="168"/>
      <c r="C221" s="168"/>
      <c r="D221" s="168"/>
      <c r="E221" s="168"/>
      <c r="F221" s="171"/>
      <c r="G221" s="168"/>
      <c r="H221" s="171"/>
      <c r="I221" s="171"/>
      <c r="J221" s="171"/>
      <c r="K221" s="171"/>
      <c r="L221" s="171"/>
      <c r="M221" s="171"/>
      <c r="N221" s="171"/>
      <c r="O221" s="171"/>
      <c r="P221" s="171"/>
      <c r="Q221" s="171"/>
      <c r="R221" s="171"/>
    </row>
    <row r="222" spans="1:18" s="166" customFormat="1" outlineLevel="1">
      <c r="A222" s="168"/>
      <c r="B222" s="168"/>
      <c r="C222" s="168"/>
      <c r="D222" s="168"/>
      <c r="E222" s="188" t="str">
        <f xml:space="preserve"> E$213</f>
        <v>AFW totex adjustment for 1 with no totex sharing - water network plus (17-18 FYA CPIH deflated prices)</v>
      </c>
      <c r="F222" s="189" t="e">
        <f t="shared" ref="F222:G222" si="11" xml:space="preserve"> F$213</f>
        <v>#DIV/0!</v>
      </c>
      <c r="G222" s="188" t="str">
        <f t="shared" si="11"/>
        <v>£m</v>
      </c>
      <c r="H222" s="196"/>
      <c r="I222" s="196"/>
      <c r="J222" s="196"/>
      <c r="K222" s="196"/>
      <c r="L222" s="196"/>
      <c r="M222" s="196"/>
      <c r="N222" s="196"/>
      <c r="O222" s="196"/>
      <c r="P222" s="196"/>
      <c r="Q222" s="196"/>
      <c r="R222" s="196"/>
    </row>
    <row r="223" spans="1:18" s="166" customFormat="1" outlineLevel="1">
      <c r="A223" s="168"/>
      <c r="B223" s="168"/>
      <c r="C223" s="168"/>
      <c r="D223" s="168"/>
      <c r="E223" s="193" t="str">
        <f xml:space="preserve"> E$220</f>
        <v>AFW totex sharing adjustment for 1 - water network plus (17-18 FYA CPIH deflated prices)</v>
      </c>
      <c r="F223" s="196" t="e">
        <f xml:space="preserve"> F$220</f>
        <v>#DIV/0!</v>
      </c>
      <c r="G223" s="193" t="str">
        <f xml:space="preserve"> G$220</f>
        <v>£m</v>
      </c>
      <c r="H223" s="196"/>
      <c r="I223" s="196"/>
      <c r="J223" s="196"/>
      <c r="K223" s="196"/>
      <c r="L223" s="196"/>
      <c r="M223" s="196"/>
      <c r="N223" s="196"/>
      <c r="O223" s="196"/>
      <c r="P223" s="196"/>
      <c r="Q223" s="196"/>
      <c r="R223" s="196"/>
    </row>
    <row r="224" spans="1:18" s="166" customFormat="1" outlineLevel="1">
      <c r="A224" s="168"/>
      <c r="B224" s="168"/>
      <c r="C224" s="168"/>
      <c r="D224" s="168"/>
      <c r="E224" s="168" t="str">
        <f xml:space="preserve"> E$195</f>
        <v>Totex sharing application</v>
      </c>
      <c r="F224" s="171">
        <f xml:space="preserve"> F$195</f>
        <v>0</v>
      </c>
      <c r="G224" s="168" t="str">
        <f t="shared" ref="G224" si="12" xml:space="preserve"> G$16</f>
        <v>Boolean</v>
      </c>
      <c r="H224" s="168"/>
      <c r="I224" s="168"/>
      <c r="J224" s="168"/>
      <c r="K224" s="168"/>
      <c r="L224" s="168"/>
      <c r="M224" s="168"/>
      <c r="N224" s="168"/>
      <c r="O224" s="168"/>
      <c r="P224" s="168"/>
      <c r="Q224" s="168"/>
      <c r="R224" s="168"/>
    </row>
    <row r="225" spans="1:22" s="166" customFormat="1" outlineLevel="1">
      <c r="A225" s="168"/>
      <c r="B225" s="168"/>
      <c r="C225" s="168"/>
      <c r="D225" s="168"/>
      <c r="E225" s="170" t="str">
        <f>InputsR!F27&amp;" totex sharing adjustment for "&amp;TEXT(MID(InputsR!A22,1,100),1)&amp;" - water network plus (17-18 FYA CPIH deflated prices)"</f>
        <v>AFW totex sharing adjustment for 1 - water network plus (17-18 FYA CPIH deflated prices)</v>
      </c>
      <c r="F225" s="173" t="e">
        <f xml:space="preserve"> IF( F224 = 1, F223, F222 )</f>
        <v>#DIV/0!</v>
      </c>
      <c r="G225" s="170" t="s">
        <v>108</v>
      </c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</row>
    <row r="226" spans="1:22" s="166" customFormat="1" outlineLevel="1">
      <c r="A226" s="168"/>
      <c r="B226" s="168"/>
      <c r="C226" s="168"/>
      <c r="D226" s="168"/>
      <c r="E226" s="180"/>
      <c r="F226" s="247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</row>
    <row r="227" spans="1:22" s="166" customFormat="1" outlineLevel="1">
      <c r="A227" s="168"/>
      <c r="B227" s="168"/>
      <c r="C227" s="168"/>
      <c r="D227" s="168"/>
      <c r="E227" s="193" t="str">
        <f xml:space="preserve"> E$207</f>
        <v>AFW unspent totex clawback 1 given gate reached - water network plus (17-18 FYA CPIH deflated prices)</v>
      </c>
      <c r="F227" s="194" t="e">
        <f xml:space="preserve"> F$207</f>
        <v>#DIV/0!</v>
      </c>
      <c r="G227" s="193" t="str">
        <f xml:space="preserve"> G$207</f>
        <v>£m</v>
      </c>
      <c r="H227" s="194"/>
      <c r="I227" s="194"/>
      <c r="J227" s="194"/>
      <c r="K227" s="194"/>
      <c r="L227" s="194"/>
      <c r="M227" s="194"/>
      <c r="N227" s="194"/>
      <c r="O227" s="194"/>
      <c r="P227" s="194"/>
      <c r="Q227" s="194"/>
      <c r="R227" s="194"/>
    </row>
    <row r="228" spans="1:22" s="231" customFormat="1" outlineLevel="1">
      <c r="A228" s="229"/>
      <c r="B228" s="229"/>
      <c r="C228" s="229"/>
      <c r="D228" s="229"/>
      <c r="E228" s="257" t="str">
        <f>InputsR!$F$27&amp;" unspent allowance for "&amp;TEXT(MID(InputsR!A43,1,100),1)&amp;"Gate 1 and 2 - water network plus (17-18 FYA CPIH deflated prices)"</f>
        <v>AFW unspent allowance for Gate 1 and 2 - water network plus (17-18 FYA CPIH deflated prices)</v>
      </c>
      <c r="F228" s="226" t="e">
        <f>IF(((InputB!$C$4*InputsR!$F$54)+(InputB!$I$4*InputsR!$F$54))-InputB!$D$12&gt;=0,((InputB!$C$4*InputsR!$F$54)+(InputB!$I$4*InputsR!$F$54))-InputB!$D$12,0)</f>
        <v>#N/A</v>
      </c>
      <c r="G228" s="257" t="str">
        <f xml:space="preserve"> G$207</f>
        <v>£m</v>
      </c>
      <c r="H228" s="226"/>
      <c r="I228" s="226"/>
      <c r="J228" s="226"/>
      <c r="K228" s="226"/>
      <c r="L228" s="226"/>
      <c r="M228" s="226"/>
      <c r="N228" s="226"/>
      <c r="O228" s="226"/>
      <c r="P228" s="226"/>
      <c r="Q228" s="226"/>
      <c r="R228" s="226"/>
    </row>
    <row r="229" spans="1:22" s="166" customFormat="1" outlineLevel="1">
      <c r="A229" s="168"/>
      <c r="B229" s="168"/>
      <c r="C229" s="168"/>
      <c r="D229" s="168"/>
      <c r="E229" s="195" t="str">
        <f xml:space="preserve"> E$225</f>
        <v>AFW totex sharing adjustment for 1 - water network plus (17-18 FYA CPIH deflated prices)</v>
      </c>
      <c r="F229" s="194" t="e">
        <f xml:space="preserve"> F$225</f>
        <v>#DIV/0!</v>
      </c>
      <c r="G229" s="195" t="str">
        <f xml:space="preserve"> G$225</f>
        <v>£m</v>
      </c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</row>
    <row r="230" spans="1:22" s="166" customFormat="1" outlineLevel="1">
      <c r="A230" s="168"/>
      <c r="B230" s="168"/>
      <c r="C230" s="168"/>
      <c r="D230" s="168"/>
      <c r="E230" s="195" t="str">
        <f>InputsR!F27&amp;" total totex adjustment for "&amp;TEXT(MID(InputsR!A22,1,100),1)&amp;" - water network plus (17-18 FYA CPIH deflated prices)"</f>
        <v>AFW total totex adjustment for 1 - water network plus (17-18 FYA CPIH deflated prices)</v>
      </c>
      <c r="F230" s="194" t="e">
        <f xml:space="preserve"> F227 + F229 +F228</f>
        <v>#DIV/0!</v>
      </c>
      <c r="G230" s="195" t="s">
        <v>108</v>
      </c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</row>
    <row r="231" spans="1:22" s="166" customFormat="1" outlineLevel="1">
      <c r="A231" s="168"/>
      <c r="B231" s="168"/>
      <c r="C231" s="168"/>
      <c r="D231" s="168"/>
      <c r="E231" s="180"/>
      <c r="F231" s="247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</row>
    <row r="232" spans="1:22" s="166" customFormat="1" outlineLevel="1">
      <c r="A232" s="168"/>
      <c r="B232" s="168"/>
      <c r="C232" s="168"/>
      <c r="D232" s="168"/>
      <c r="E232" s="195" t="str">
        <f>E$230</f>
        <v>AFW total totex adjustment for 1 - water network plus (17-18 FYA CPIH deflated prices)</v>
      </c>
      <c r="F232" s="226" t="e">
        <f>F$230</f>
        <v>#DIV/0!</v>
      </c>
      <c r="G232" s="195" t="str">
        <f xml:space="preserve"> G$230</f>
        <v>£m</v>
      </c>
      <c r="H232" s="170"/>
      <c r="I232" s="170"/>
      <c r="J232" s="174"/>
      <c r="K232" s="174"/>
      <c r="L232" s="174"/>
      <c r="M232" s="174"/>
      <c r="N232" s="174"/>
      <c r="O232" s="174"/>
      <c r="P232" s="174"/>
      <c r="Q232" s="174"/>
      <c r="R232" s="174"/>
    </row>
    <row r="233" spans="1:22" s="166" customFormat="1" outlineLevel="1">
      <c r="A233" s="168"/>
      <c r="B233" s="168"/>
      <c r="C233" s="168"/>
      <c r="D233" s="168"/>
      <c r="E233" s="167" t="str">
        <f xml:space="preserve"> InputsR!E$15</f>
        <v>Discount rate</v>
      </c>
      <c r="F233" s="246">
        <f>IF(OR(InputsR!F27="ANH",InputsR!F27="BRL",InputsR!F27="NES",InputsR!F27="YKY"),InputsR!$F$16,InputsR!$F$15)</f>
        <v>2.92E-2</v>
      </c>
      <c r="G233" s="167" t="str">
        <f xml:space="preserve"> InputsR!G$15</f>
        <v>%</v>
      </c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</row>
    <row r="234" spans="1:22" s="166" customFormat="1" outlineLevel="1">
      <c r="A234" s="168"/>
      <c r="B234" s="168"/>
      <c r="C234" s="168"/>
      <c r="D234" s="168"/>
      <c r="E234" s="111" t="str">
        <f xml:space="preserve"> InputsR!E$30</f>
        <v>Gate 1 has progessed upto</v>
      </c>
      <c r="F234" s="169">
        <f xml:space="preserve"> InputsR!F$30</f>
        <v>3</v>
      </c>
      <c r="G234" s="111" t="str">
        <f xml:space="preserve"> InputsR!G$30</f>
        <v>#</v>
      </c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</row>
    <row r="235" spans="1:22" s="179" customFormat="1" ht="13" outlineLevel="1">
      <c r="A235" s="175"/>
      <c r="B235" s="176"/>
      <c r="C235" s="177"/>
      <c r="D235" s="178"/>
      <c r="E235" s="67" t="str">
        <f xml:space="preserve"> Time!E$50</f>
        <v>Forecast Period Flag</v>
      </c>
      <c r="F235" s="249">
        <f xml:space="preserve"> Time!F$50</f>
        <v>0</v>
      </c>
      <c r="G235" s="67" t="str">
        <f xml:space="preserve"> Time!G$50</f>
        <v>flag</v>
      </c>
      <c r="H235" s="181">
        <f xml:space="preserve"> Time!H$50</f>
        <v>5</v>
      </c>
      <c r="I235" s="67">
        <f xml:space="preserve"> Time!I$50</f>
        <v>0</v>
      </c>
      <c r="J235" s="181">
        <f xml:space="preserve"> Time!J$50</f>
        <v>0</v>
      </c>
      <c r="K235" s="181">
        <f xml:space="preserve"> Time!K$50</f>
        <v>0</v>
      </c>
      <c r="L235" s="181">
        <f xml:space="preserve"> Time!L$50</f>
        <v>0</v>
      </c>
      <c r="M235" s="181">
        <f xml:space="preserve"> Time!M$50</f>
        <v>0</v>
      </c>
      <c r="N235" s="181">
        <f xml:space="preserve"> Time!N$50</f>
        <v>1</v>
      </c>
      <c r="O235" s="181">
        <f xml:space="preserve"> Time!O$50</f>
        <v>1</v>
      </c>
      <c r="P235" s="181">
        <f xml:space="preserve"> Time!P$50</f>
        <v>1</v>
      </c>
      <c r="Q235" s="181">
        <f xml:space="preserve"> Time!Q$50</f>
        <v>1</v>
      </c>
      <c r="R235" s="181">
        <f xml:space="preserve"> Time!R$50</f>
        <v>1</v>
      </c>
      <c r="S235" s="181">
        <f xml:space="preserve"> Time!S$50</f>
        <v>0</v>
      </c>
      <c r="T235" s="181">
        <f xml:space="preserve"> Time!T$50</f>
        <v>0</v>
      </c>
      <c r="U235" s="181">
        <f xml:space="preserve"> Time!U$50</f>
        <v>0</v>
      </c>
      <c r="V235" s="181">
        <f xml:space="preserve"> Time!V$50</f>
        <v>0</v>
      </c>
    </row>
    <row r="236" spans="1:22" s="166" customFormat="1" outlineLevel="1">
      <c r="A236" s="168"/>
      <c r="B236" s="168"/>
      <c r="C236" s="168"/>
      <c r="D236" s="168"/>
      <c r="E236" s="170" t="str">
        <f>InputsR!F27&amp;" total totex adjustment for "&amp;TEXT(MID(InputsR!A22,1,100),1)&amp;" financing adjustment - water network plus (17-18 FYA CPIH deflated prices)"</f>
        <v>AFW total totex adjustment for 1 financing adjustment - water network plus (17-18 FYA CPIH deflated prices)</v>
      </c>
      <c r="F236" s="173" t="e">
        <f xml:space="preserve"> IF( F234 = 4, 0, F232 * ( 1 + F233 ) ^ ( H235 - F234 ) - F232 )</f>
        <v>#DIV/0!</v>
      </c>
      <c r="G236" s="170" t="s">
        <v>108</v>
      </c>
      <c r="H236" s="170"/>
      <c r="I236" s="170"/>
      <c r="J236" s="174"/>
      <c r="K236" s="174"/>
      <c r="L236" s="174"/>
      <c r="M236" s="174"/>
      <c r="N236" s="174"/>
      <c r="O236" s="174"/>
      <c r="P236" s="174"/>
      <c r="Q236" s="174"/>
      <c r="R236" s="174"/>
    </row>
    <row r="237" spans="1:22" s="143" customFormat="1" outlineLevel="1">
      <c r="A237" s="111"/>
      <c r="B237" s="111"/>
      <c r="C237" s="111"/>
      <c r="D237" s="111"/>
      <c r="E237" s="190"/>
      <c r="F237" s="169"/>
      <c r="G237" s="111"/>
      <c r="H237" s="169"/>
      <c r="I237" s="169"/>
      <c r="J237" s="169"/>
      <c r="K237" s="169"/>
      <c r="L237" s="169"/>
      <c r="M237" s="169"/>
      <c r="N237" s="169"/>
      <c r="O237" s="169"/>
      <c r="P237" s="169"/>
      <c r="Q237" s="169"/>
      <c r="R237" s="169"/>
    </row>
    <row r="238" spans="1:22" s="166" customFormat="1" outlineLevel="1">
      <c r="A238" s="168"/>
      <c r="B238" s="168"/>
      <c r="C238" s="168"/>
      <c r="D238" s="168"/>
      <c r="E238" s="111" t="str">
        <f xml:space="preserve"> InputsR!E$66</f>
        <v>AFW PAYG ratio - water network plus</v>
      </c>
      <c r="F238" s="246">
        <f xml:space="preserve"> InputsR!F$66</f>
        <v>0.60509999999999997</v>
      </c>
      <c r="G238" s="111" t="str">
        <f xml:space="preserve"> InputsR!G$66</f>
        <v>%</v>
      </c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</row>
    <row r="239" spans="1:22" s="143" customFormat="1" outlineLevel="1">
      <c r="A239" s="111"/>
      <c r="B239" s="111"/>
      <c r="C239" s="111"/>
      <c r="D239" s="111"/>
      <c r="E239" s="195" t="str">
        <f xml:space="preserve"> E$230</f>
        <v>AFW total totex adjustment for 1 - water network plus (17-18 FYA CPIH deflated prices)</v>
      </c>
      <c r="F239" s="196" t="e">
        <f xml:space="preserve"> F$230</f>
        <v>#DIV/0!</v>
      </c>
      <c r="G239" s="195" t="str">
        <f xml:space="preserve"> G$230</f>
        <v>£m</v>
      </c>
      <c r="H239" s="191"/>
      <c r="I239" s="191"/>
      <c r="J239" s="192"/>
      <c r="K239" s="192"/>
      <c r="L239" s="192"/>
      <c r="M239" s="192"/>
      <c r="N239" s="192"/>
      <c r="O239" s="192"/>
      <c r="P239" s="192"/>
      <c r="Q239" s="192"/>
      <c r="R239" s="192"/>
    </row>
    <row r="240" spans="1:22" s="143" customFormat="1" outlineLevel="1">
      <c r="A240" s="111"/>
      <c r="B240" s="111"/>
      <c r="C240" s="111"/>
      <c r="D240" s="111"/>
      <c r="E240" s="111" t="str">
        <f xml:space="preserve"> InputsR!E$100</f>
        <v>AFW penalty for 1 - water network plus (17-18 FYA CPIH deflated prices)</v>
      </c>
      <c r="F240" s="198">
        <f xml:space="preserve"> InputsR!F$100</f>
        <v>0</v>
      </c>
      <c r="G240" s="111" t="str">
        <f xml:space="preserve"> InputsR!G$100</f>
        <v>£m</v>
      </c>
      <c r="H240" s="191"/>
      <c r="I240" s="191"/>
      <c r="J240" s="192"/>
      <c r="K240" s="192"/>
      <c r="L240" s="192"/>
      <c r="M240" s="192"/>
      <c r="N240" s="192"/>
      <c r="O240" s="192"/>
      <c r="P240" s="192"/>
      <c r="Q240" s="192"/>
      <c r="R240" s="192"/>
    </row>
    <row r="241" spans="1:18" s="143" customFormat="1" outlineLevel="1">
      <c r="A241" s="111"/>
      <c r="B241" s="111"/>
      <c r="C241" s="111"/>
      <c r="D241" s="111"/>
      <c r="E241" s="191" t="str">
        <f xml:space="preserve"> E$236</f>
        <v>AFW total totex adjustment for 1 financing adjustment - water network plus (17-18 FYA CPIH deflated prices)</v>
      </c>
      <c r="F241" s="189" t="e">
        <f xml:space="preserve"> F$236</f>
        <v>#DIV/0!</v>
      </c>
      <c r="G241" s="191" t="str">
        <f xml:space="preserve"> G$236</f>
        <v>£m</v>
      </c>
      <c r="H241" s="191"/>
      <c r="I241" s="191"/>
      <c r="J241" s="192"/>
      <c r="K241" s="192"/>
      <c r="L241" s="192"/>
      <c r="M241" s="192"/>
      <c r="N241" s="192"/>
      <c r="O241" s="192"/>
      <c r="P241" s="192"/>
      <c r="Q241" s="192"/>
      <c r="R241" s="192"/>
    </row>
    <row r="242" spans="1:18" s="143" customFormat="1" ht="15" outlineLevel="1" thickBot="1">
      <c r="A242" s="111"/>
      <c r="B242" s="111"/>
      <c r="C242" s="111"/>
      <c r="D242" s="111"/>
      <c r="E242" s="182" t="str">
        <f>InputsR!F27&amp;" revenue adjustment  for "&amp;TEXT(MID(InputsR!A22,1,100),1)&amp;" incl. financing adjustment   - water network plus (17-18 FYA CPIH deflated prices)"</f>
        <v>AFW revenue adjustment  for 1 incl. financing adjustment   - water network plus (17-18 FYA CPIH deflated prices)</v>
      </c>
      <c r="F242" s="183" t="e">
        <f xml:space="preserve"> F238 * ( F239 + F240 ) + F241</f>
        <v>#DIV/0!</v>
      </c>
      <c r="G242" s="182" t="s">
        <v>108</v>
      </c>
      <c r="H242" s="182"/>
      <c r="I242" s="182"/>
      <c r="J242" s="182"/>
      <c r="K242" s="182"/>
      <c r="L242" s="182"/>
      <c r="M242" s="182"/>
      <c r="N242" s="182"/>
      <c r="O242" s="182"/>
      <c r="P242" s="182"/>
      <c r="Q242" s="182"/>
      <c r="R242" s="182"/>
    </row>
    <row r="243" spans="1:18" s="143" customFormat="1" ht="15" outlineLevel="1" thickTop="1">
      <c r="A243" s="111"/>
      <c r="B243" s="111"/>
      <c r="C243" s="111"/>
      <c r="D243" s="111"/>
      <c r="E243" s="168"/>
      <c r="F243" s="171"/>
      <c r="G243" s="168"/>
      <c r="H243" s="168"/>
      <c r="I243" s="168"/>
      <c r="J243" s="168"/>
      <c r="K243" s="168"/>
      <c r="L243" s="168"/>
      <c r="M243" s="168"/>
      <c r="N243" s="168"/>
      <c r="O243" s="168"/>
      <c r="P243" s="168"/>
      <c r="Q243" s="168"/>
      <c r="R243" s="168"/>
    </row>
    <row r="244" spans="1:18" s="166" customFormat="1" outlineLevel="1">
      <c r="A244" s="168"/>
      <c r="B244" s="168"/>
      <c r="C244" s="168"/>
      <c r="D244" s="168"/>
      <c r="E244" s="111" t="str">
        <f xml:space="preserve"> InputsR!E$66</f>
        <v>AFW PAYG ratio - water network plus</v>
      </c>
      <c r="F244" s="246">
        <f xml:space="preserve"> InputsR!F$66</f>
        <v>0.60509999999999997</v>
      </c>
      <c r="G244" s="111" t="str">
        <f xml:space="preserve"> InputsR!G$66</f>
        <v>%</v>
      </c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</row>
    <row r="245" spans="1:18" s="143" customFormat="1" outlineLevel="1">
      <c r="A245" s="111"/>
      <c r="B245" s="111"/>
      <c r="C245" s="111"/>
      <c r="D245" s="111"/>
      <c r="E245" s="195" t="str">
        <f xml:space="preserve"> E$230</f>
        <v>AFW total totex adjustment for 1 - water network plus (17-18 FYA CPIH deflated prices)</v>
      </c>
      <c r="F245" s="196" t="e">
        <f xml:space="preserve"> F$230</f>
        <v>#DIV/0!</v>
      </c>
      <c r="G245" s="195" t="str">
        <f xml:space="preserve"> G$230</f>
        <v>£m</v>
      </c>
      <c r="H245" s="191"/>
      <c r="I245" s="191"/>
      <c r="J245" s="192"/>
      <c r="K245" s="192"/>
      <c r="L245" s="192"/>
      <c r="M245" s="192"/>
      <c r="N245" s="192"/>
      <c r="O245" s="192"/>
      <c r="P245" s="192"/>
      <c r="Q245" s="192"/>
      <c r="R245" s="192"/>
    </row>
    <row r="246" spans="1:18" s="143" customFormat="1" outlineLevel="1">
      <c r="A246" s="111"/>
      <c r="B246" s="111"/>
      <c r="C246" s="111"/>
      <c r="D246" s="111"/>
      <c r="E246" s="111" t="str">
        <f xml:space="preserve"> InputsR!E$100</f>
        <v>AFW penalty for 1 - water network plus (17-18 FYA CPIH deflated prices)</v>
      </c>
      <c r="F246" s="198">
        <f xml:space="preserve"> InputsR!F$100</f>
        <v>0</v>
      </c>
      <c r="G246" s="111" t="str">
        <f xml:space="preserve"> InputsR!G$100</f>
        <v>£m</v>
      </c>
      <c r="H246" s="191"/>
      <c r="I246" s="191"/>
      <c r="J246" s="192"/>
      <c r="K246" s="192"/>
      <c r="L246" s="192"/>
      <c r="M246" s="192"/>
      <c r="N246" s="192"/>
      <c r="O246" s="192"/>
      <c r="P246" s="192"/>
      <c r="Q246" s="192"/>
      <c r="R246" s="192"/>
    </row>
    <row r="247" spans="1:18" s="143" customFormat="1" ht="15" outlineLevel="1" thickBot="1">
      <c r="A247" s="111"/>
      <c r="B247" s="111"/>
      <c r="C247" s="111"/>
      <c r="D247" s="111"/>
      <c r="E247" s="182" t="str">
        <f>InputsR!F27&amp;" RCV adjustment for "&amp;TEXT(MID(InputsR!A22,1,100),1)&amp;" - water network plus (17-18 FYA CPIH deflated prices)"</f>
        <v>AFW RCV adjustment for 1 - water network plus (17-18 FYA CPIH deflated prices)</v>
      </c>
      <c r="F247" s="183" t="e">
        <f xml:space="preserve"> ( 1 - F244 ) * ( F245 + F246 )</f>
        <v>#DIV/0!</v>
      </c>
      <c r="G247" s="182" t="s">
        <v>108</v>
      </c>
      <c r="H247" s="182"/>
      <c r="I247" s="182"/>
      <c r="J247" s="182"/>
      <c r="K247" s="182"/>
      <c r="L247" s="182"/>
      <c r="M247" s="182"/>
      <c r="N247" s="182"/>
      <c r="O247" s="182"/>
      <c r="P247" s="182"/>
      <c r="Q247" s="182"/>
      <c r="R247" s="182"/>
    </row>
    <row r="248" spans="1:18" s="143" customFormat="1" ht="13.9" customHeight="1" outlineLevel="1" thickTop="1">
      <c r="A248" s="111"/>
      <c r="B248" s="111"/>
      <c r="C248" s="111"/>
      <c r="D248" s="111"/>
      <c r="E248" s="184"/>
      <c r="F248" s="185"/>
      <c r="G248" s="184"/>
      <c r="H248" s="184"/>
      <c r="I248" s="184"/>
      <c r="J248" s="184"/>
      <c r="K248" s="184"/>
      <c r="L248" s="184"/>
      <c r="M248" s="184"/>
      <c r="N248" s="184"/>
      <c r="O248" s="184"/>
      <c r="P248" s="184"/>
      <c r="Q248" s="184"/>
      <c r="R248" s="184"/>
    </row>
    <row r="249" spans="1:18">
      <c r="A249" s="339"/>
      <c r="B249" s="172" t="str">
        <f>"Company 3 " &amp;InputsR!F28&amp;" Adjustments"</f>
        <v>Company 3  Adjustments</v>
      </c>
      <c r="C249" s="172"/>
      <c r="D249" s="339"/>
      <c r="E249" s="111"/>
      <c r="F249" s="169"/>
      <c r="G249" s="111"/>
      <c r="H249" s="167"/>
      <c r="I249" s="167"/>
      <c r="J249" s="167"/>
      <c r="K249" s="167"/>
      <c r="L249" s="167"/>
      <c r="M249" s="167"/>
      <c r="N249" s="167"/>
      <c r="O249" s="167"/>
      <c r="P249" s="167"/>
      <c r="Q249" s="167"/>
      <c r="R249" s="167"/>
    </row>
    <row r="250" spans="1:18" outlineLevel="1">
      <c r="A250" s="339"/>
      <c r="B250" s="339"/>
      <c r="C250" s="172"/>
      <c r="D250" s="339"/>
      <c r="E250" s="111"/>
      <c r="F250" s="169"/>
      <c r="G250" s="111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</row>
    <row r="251" spans="1:18" outlineLevel="1">
      <c r="A251" s="339"/>
      <c r="B251" s="339"/>
      <c r="C251" s="172" t="s">
        <v>206</v>
      </c>
      <c r="D251" s="172"/>
      <c r="E251" s="111"/>
      <c r="F251" s="169"/>
      <c r="G251" s="111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</row>
    <row r="252" spans="1:18" outlineLevel="1">
      <c r="A252" s="339"/>
      <c r="B252" s="339"/>
      <c r="C252" s="339"/>
      <c r="D252" s="339"/>
      <c r="E252" s="111"/>
      <c r="F252" s="169"/>
      <c r="G252" s="111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</row>
    <row r="253" spans="1:18" s="166" customFormat="1" outlineLevel="1">
      <c r="A253" s="168"/>
      <c r="B253" s="168"/>
      <c r="C253" s="168"/>
      <c r="D253" s="168"/>
      <c r="E253" s="111" t="str">
        <f xml:space="preserve"> InputsR!E$36</f>
        <v/>
      </c>
      <c r="F253" s="246">
        <f xml:space="preserve"> InputsR!F$41</f>
        <v>0.6</v>
      </c>
      <c r="G253" s="111" t="str">
        <f xml:space="preserve"> InputsR!G$35</f>
        <v>%</v>
      </c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</row>
    <row r="254" spans="1:18" s="143" customFormat="1" outlineLevel="1">
      <c r="A254" s="111"/>
      <c r="B254" s="111"/>
      <c r="C254" s="111"/>
      <c r="D254" s="111"/>
      <c r="E254" s="111" t="str">
        <f xml:space="preserve"> InputsR!E$13</f>
        <v>Totex sharing threshold - cumulative spend</v>
      </c>
      <c r="F254" s="246">
        <f xml:space="preserve"> InputsR!F$13</f>
        <v>0.6</v>
      </c>
      <c r="G254" s="111" t="str">
        <f xml:space="preserve"> InputsR!G$13</f>
        <v>%</v>
      </c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</row>
    <row r="255" spans="1:18" s="143" customFormat="1" outlineLevel="1">
      <c r="A255" s="111"/>
      <c r="B255" s="111"/>
      <c r="C255" s="111"/>
      <c r="D255" s="111"/>
      <c r="E255" s="111" t="str">
        <f>InputsR!E$31</f>
        <v xml:space="preserve">Has solution closed at Gate 2? </v>
      </c>
      <c r="F255" s="278" t="str">
        <f>InputsR!F$31</f>
        <v>No</v>
      </c>
      <c r="G255" s="111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</row>
    <row r="256" spans="1:18" s="166" customFormat="1" outlineLevel="1">
      <c r="A256" s="168"/>
      <c r="B256" s="168"/>
      <c r="C256" s="168"/>
      <c r="D256" s="168"/>
      <c r="E256" s="168" t="s">
        <v>207</v>
      </c>
      <c r="F256" s="173">
        <f xml:space="preserve"> IF(F255="Yes",0, IF(F253&gt;F254,1,0))</f>
        <v>0</v>
      </c>
      <c r="G256" s="168" t="s">
        <v>208</v>
      </c>
      <c r="H256" s="168"/>
      <c r="I256" s="168"/>
      <c r="J256" s="168"/>
      <c r="K256" s="168"/>
      <c r="L256" s="168"/>
      <c r="M256" s="168"/>
      <c r="N256" s="168"/>
      <c r="O256" s="168"/>
      <c r="P256" s="168"/>
      <c r="Q256" s="168"/>
      <c r="R256" s="168"/>
    </row>
    <row r="257" spans="1:18" outlineLevel="1">
      <c r="A257" s="339"/>
      <c r="B257" s="339"/>
      <c r="C257" s="339"/>
      <c r="D257" s="339"/>
      <c r="E257" s="111"/>
      <c r="F257" s="169"/>
      <c r="G257" s="111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</row>
    <row r="258" spans="1:18" s="143" customFormat="1" outlineLevel="1">
      <c r="A258" s="111"/>
      <c r="B258" s="111"/>
      <c r="C258" s="111"/>
      <c r="D258" s="111"/>
      <c r="E258" s="111" t="str">
        <f xml:space="preserve"> InputsR!E$47</f>
        <v/>
      </c>
      <c r="F258" s="169">
        <f xml:space="preserve"> InputsR!F$47</f>
        <v>0</v>
      </c>
      <c r="G258" s="111" t="str">
        <f xml:space="preserve"> InputsR!G$46</f>
        <v>£m</v>
      </c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</row>
    <row r="259" spans="1:18" s="268" customFormat="1" outlineLevel="1">
      <c r="A259" s="233"/>
      <c r="B259" s="233"/>
      <c r="C259" s="233"/>
      <c r="D259" s="233"/>
      <c r="E259" s="233" t="str">
        <f>InputsR!F28&amp;" totex adjustment for change of partnership "&amp;TEXT(MID(InputsR!A22,1,100),1)&amp;" to G3"</f>
        <v xml:space="preserve"> totex adjustment for change of partnership 1 to G3</v>
      </c>
      <c r="F259" s="250" t="e">
        <f>(((InputB!$C$4*InputB!$H$6+InputB!$I$4*InputB!$N$6+InputB!$O$4*InputB!$T$6)*InputB!$C$8)-('CalcTiming Adjusted'!$F$253*(InputB!$H$6/(1/InputB!C8))))*$F$258+(((InputB!$U$4*InputB!$Z$6)*InputsR!$F$38)-((InputB!$U$4*(InputB!$V$6)*InputsR!$F$38))-((InputB!$U$4*(InputB!$X$6)*InputsR!$F$38)))*'CalcTiming Adjusted'!$F$258</f>
        <v>#DIV/0!</v>
      </c>
      <c r="G259" s="111" t="str">
        <f xml:space="preserve"> InputsR!G$46</f>
        <v>£m</v>
      </c>
      <c r="H259" s="233"/>
      <c r="I259" s="233"/>
      <c r="J259" s="233"/>
      <c r="K259" s="233"/>
      <c r="L259" s="233"/>
      <c r="M259" s="233"/>
      <c r="N259" s="233"/>
      <c r="O259" s="233"/>
      <c r="P259" s="233"/>
      <c r="Q259" s="233"/>
      <c r="R259" s="233"/>
    </row>
    <row r="260" spans="1:18" s="268" customFormat="1" outlineLevel="1">
      <c r="A260" s="233"/>
      <c r="B260" s="233"/>
      <c r="C260" s="233"/>
      <c r="D260" s="233"/>
      <c r="E260" s="233" t="str">
        <f>InputsR!$E$51</f>
        <v/>
      </c>
      <c r="F260" s="250">
        <f>InputsR!$F$51</f>
        <v>0</v>
      </c>
      <c r="G260" s="111" t="str">
        <f xml:space="preserve"> InputsR!G$46</f>
        <v>£m</v>
      </c>
      <c r="H260" s="233"/>
      <c r="I260" s="233"/>
      <c r="J260" s="233"/>
      <c r="K260" s="233"/>
      <c r="L260" s="233"/>
      <c r="M260" s="233"/>
      <c r="N260" s="233"/>
      <c r="O260" s="233"/>
      <c r="P260" s="233"/>
      <c r="Q260" s="233"/>
      <c r="R260" s="233"/>
    </row>
    <row r="261" spans="1:18" s="231" customFormat="1" outlineLevel="1">
      <c r="A261" s="229"/>
      <c r="B261" s="229"/>
      <c r="C261" s="229"/>
      <c r="D261" s="229"/>
      <c r="E261" s="233" t="str">
        <f xml:space="preserve"> InputsR!E$36</f>
        <v/>
      </c>
      <c r="F261" s="250">
        <f xml:space="preserve"> InputsR!F$41</f>
        <v>0.6</v>
      </c>
      <c r="G261" s="233" t="str">
        <f xml:space="preserve"> InputsR!G$35</f>
        <v>%</v>
      </c>
      <c r="H261" s="230"/>
      <c r="I261" s="230"/>
      <c r="J261" s="230"/>
      <c r="K261" s="230"/>
      <c r="L261" s="230"/>
      <c r="M261" s="230"/>
      <c r="N261" s="230"/>
      <c r="O261" s="230"/>
      <c r="P261" s="230"/>
      <c r="Q261" s="230"/>
      <c r="R261" s="230"/>
    </row>
    <row r="262" spans="1:18" s="231" customFormat="1" outlineLevel="1">
      <c r="A262" s="229"/>
      <c r="B262" s="229"/>
      <c r="C262" s="229"/>
      <c r="D262" s="229"/>
      <c r="E262" s="229" t="str">
        <f>InputsR!F28&amp;" totex allowance for "&amp;TEXT(MID(InputsR!A22,1,100),1)&amp;" given gate reached - water resources (17-18 FYA CPIH deflated prices)"</f>
        <v xml:space="preserve"> totex allowance for 1 given gate reached - water resources (17-18 FYA CPIH deflated prices)</v>
      </c>
      <c r="F262" s="254" t="e">
        <f xml:space="preserve"> (F258 * F261)+IF(F259&gt;=0,F259,0)+(F260*InputB!$T$6)</f>
        <v>#DIV/0!</v>
      </c>
      <c r="G262" s="229" t="s">
        <v>108</v>
      </c>
      <c r="H262" s="254"/>
      <c r="I262" s="254"/>
      <c r="J262" s="254"/>
      <c r="K262" s="254"/>
      <c r="L262" s="254"/>
      <c r="M262" s="254"/>
      <c r="N262" s="254"/>
      <c r="O262" s="254"/>
      <c r="P262" s="254"/>
      <c r="Q262" s="254"/>
      <c r="R262" s="254"/>
    </row>
    <row r="263" spans="1:18" s="231" customFormat="1" outlineLevel="1">
      <c r="A263" s="229"/>
      <c r="B263" s="229"/>
      <c r="C263" s="229"/>
      <c r="D263" s="229"/>
      <c r="E263" s="229"/>
      <c r="F263" s="254"/>
      <c r="G263" s="229"/>
      <c r="H263" s="254"/>
      <c r="I263" s="254"/>
      <c r="J263" s="254"/>
      <c r="K263" s="254"/>
      <c r="L263" s="254"/>
      <c r="M263" s="254"/>
      <c r="N263" s="254"/>
      <c r="O263" s="254"/>
      <c r="P263" s="254"/>
      <c r="Q263" s="254"/>
      <c r="R263" s="254"/>
    </row>
    <row r="264" spans="1:18" s="231" customFormat="1" outlineLevel="1">
      <c r="A264" s="229"/>
      <c r="B264" s="229"/>
      <c r="C264" s="229"/>
      <c r="D264" s="229"/>
      <c r="E264" s="233" t="str">
        <f xml:space="preserve"> InputsR!E$47</f>
        <v/>
      </c>
      <c r="F264" s="250">
        <f xml:space="preserve"> InputsR!F$47</f>
        <v>0</v>
      </c>
      <c r="G264" s="233" t="str">
        <f xml:space="preserve"> InputsR!G$46</f>
        <v>£m</v>
      </c>
      <c r="H264" s="233"/>
      <c r="I264" s="233"/>
      <c r="J264" s="233"/>
      <c r="K264" s="233"/>
      <c r="L264" s="233"/>
      <c r="M264" s="233"/>
      <c r="N264" s="233"/>
      <c r="O264" s="233"/>
      <c r="P264" s="233"/>
      <c r="Q264" s="233"/>
      <c r="R264" s="233"/>
    </row>
    <row r="265" spans="1:18" s="231" customFormat="1" outlineLevel="1">
      <c r="A265" s="229"/>
      <c r="B265" s="229"/>
      <c r="C265" s="229"/>
      <c r="D265" s="229"/>
      <c r="E265" s="233" t="str">
        <f>InputsR!F28&amp;" totex adjustment for change of partnership "&amp;TEXT(MID(InputsR!A22,1,100),1)&amp;" to G3"</f>
        <v xml:space="preserve"> totex adjustment for change of partnership 1 to G3</v>
      </c>
      <c r="F265" s="250" t="e">
        <f>F259</f>
        <v>#DIV/0!</v>
      </c>
      <c r="G265" s="233" t="str">
        <f xml:space="preserve"> InputsR!G$46</f>
        <v>£m</v>
      </c>
      <c r="H265" s="233"/>
      <c r="I265" s="233"/>
      <c r="J265" s="233"/>
      <c r="K265" s="233"/>
      <c r="L265" s="233"/>
      <c r="M265" s="233"/>
      <c r="N265" s="233"/>
      <c r="O265" s="233"/>
      <c r="P265" s="233"/>
      <c r="Q265" s="233"/>
      <c r="R265" s="233"/>
    </row>
    <row r="266" spans="1:18" s="231" customFormat="1" outlineLevel="1">
      <c r="A266" s="229"/>
      <c r="B266" s="229"/>
      <c r="C266" s="229"/>
      <c r="D266" s="229"/>
      <c r="E266" s="233" t="str">
        <f>InputsR!$E$51</f>
        <v/>
      </c>
      <c r="F266" s="250">
        <f>InputsR!$F$51</f>
        <v>0</v>
      </c>
      <c r="G266" s="233" t="str">
        <f xml:space="preserve"> InputsR!G$46</f>
        <v>£m</v>
      </c>
      <c r="H266" s="233"/>
      <c r="I266" s="233"/>
      <c r="J266" s="233"/>
      <c r="K266" s="233"/>
      <c r="L266" s="233"/>
      <c r="M266" s="233"/>
      <c r="N266" s="233"/>
      <c r="O266" s="233"/>
      <c r="P266" s="233"/>
      <c r="Q266" s="233"/>
      <c r="R266" s="233"/>
    </row>
    <row r="267" spans="1:18" s="231" customFormat="1" outlineLevel="1">
      <c r="A267" s="229"/>
      <c r="B267" s="229"/>
      <c r="C267" s="229"/>
      <c r="D267" s="229"/>
      <c r="E267" s="372" t="str">
        <f xml:space="preserve"> E$262</f>
        <v xml:space="preserve"> totex allowance for 1 given gate reached - water resources (17-18 FYA CPIH deflated prices)</v>
      </c>
      <c r="F267" s="266" t="e">
        <f xml:space="preserve"> F$262</f>
        <v>#DIV/0!</v>
      </c>
      <c r="G267" s="372" t="str">
        <f xml:space="preserve"> G$142</f>
        <v>£m</v>
      </c>
      <c r="H267" s="254"/>
      <c r="I267" s="254"/>
      <c r="J267" s="254"/>
      <c r="K267" s="254"/>
      <c r="L267" s="254"/>
      <c r="M267" s="254"/>
      <c r="N267" s="254"/>
      <c r="O267" s="254"/>
      <c r="P267" s="254"/>
      <c r="Q267" s="254"/>
      <c r="R267" s="254"/>
    </row>
    <row r="268" spans="1:18" s="231" customFormat="1" outlineLevel="1">
      <c r="A268" s="229"/>
      <c r="B268" s="229"/>
      <c r="C268" s="229"/>
      <c r="D268" s="229"/>
      <c r="E268" s="229" t="str">
        <f>InputsR!F28&amp;" unspent totex clawback for "&amp;TEXT(MID(InputsR!A22,1,100),1)&amp;" given gate reached - water resources (17-18 FYA CPIH deflated prices)"</f>
        <v xml:space="preserve"> unspent totex clawback for 1 given gate reached - water resources (17-18 FYA CPIH deflated prices)</v>
      </c>
      <c r="F268" s="254" t="e">
        <f xml:space="preserve"> F267 - (F264+ABS(F265)+F266)</f>
        <v>#DIV/0!</v>
      </c>
      <c r="G268" s="229" t="s">
        <v>108</v>
      </c>
      <c r="H268" s="254"/>
      <c r="I268" s="254"/>
      <c r="J268" s="254"/>
      <c r="K268" s="254"/>
      <c r="L268" s="254"/>
      <c r="M268" s="254"/>
      <c r="N268" s="254"/>
      <c r="O268" s="254"/>
      <c r="P268" s="254"/>
      <c r="Q268" s="254"/>
      <c r="R268" s="254"/>
    </row>
    <row r="269" spans="1:18" s="231" customFormat="1" outlineLevel="1">
      <c r="A269" s="229"/>
      <c r="B269" s="229"/>
      <c r="C269" s="229"/>
      <c r="D269" s="229"/>
      <c r="E269" s="229"/>
      <c r="F269" s="254"/>
      <c r="G269" s="229"/>
      <c r="H269" s="254"/>
      <c r="I269" s="254"/>
      <c r="J269" s="254"/>
      <c r="K269" s="254"/>
      <c r="L269" s="254"/>
      <c r="M269" s="254"/>
      <c r="N269" s="254"/>
      <c r="O269" s="254"/>
      <c r="P269" s="254"/>
      <c r="Q269" s="254"/>
      <c r="R269" s="254"/>
    </row>
    <row r="270" spans="1:18" s="268" customFormat="1" outlineLevel="1">
      <c r="A270" s="233"/>
      <c r="B270" s="233"/>
      <c r="C270" s="233"/>
      <c r="D270" s="233"/>
      <c r="E270" s="233" t="str">
        <f xml:space="preserve"> InputsR!E$73</f>
        <v/>
      </c>
      <c r="F270" s="250">
        <f xml:space="preserve"> InputsR!F$73</f>
        <v>0</v>
      </c>
      <c r="G270" s="233" t="str">
        <f xml:space="preserve"> InputsR!G$72</f>
        <v>£m</v>
      </c>
      <c r="H270" s="233"/>
      <c r="I270" s="233"/>
      <c r="J270" s="233"/>
      <c r="K270" s="233"/>
      <c r="L270" s="233"/>
      <c r="M270" s="233"/>
      <c r="N270" s="233"/>
      <c r="O270" s="233"/>
      <c r="P270" s="233"/>
      <c r="Q270" s="233"/>
      <c r="R270" s="233"/>
    </row>
    <row r="271" spans="1:18" s="268" customFormat="1" outlineLevel="1">
      <c r="A271" s="233"/>
      <c r="B271" s="233"/>
      <c r="C271" s="233"/>
      <c r="D271" s="233"/>
      <c r="E271" s="233" t="str">
        <f>InputsR!$E$77</f>
        <v/>
      </c>
      <c r="F271" s="250">
        <f>InputsR!$F$77</f>
        <v>0</v>
      </c>
      <c r="G271" s="233" t="str">
        <f xml:space="preserve"> InputsR!G$72</f>
        <v>£m</v>
      </c>
      <c r="H271" s="233"/>
      <c r="I271" s="233"/>
      <c r="J271" s="233"/>
      <c r="K271" s="233"/>
      <c r="L271" s="233"/>
      <c r="M271" s="233"/>
      <c r="N271" s="233"/>
      <c r="O271" s="233"/>
      <c r="P271" s="233"/>
      <c r="Q271" s="233"/>
      <c r="R271" s="233"/>
    </row>
    <row r="272" spans="1:18" s="231" customFormat="1" outlineLevel="1">
      <c r="A272" s="229"/>
      <c r="B272" s="229"/>
      <c r="C272" s="229"/>
      <c r="D272" s="229"/>
      <c r="E272" s="372" t="str">
        <f xml:space="preserve"> E$267</f>
        <v xml:space="preserve"> totex allowance for 1 given gate reached - water resources (17-18 FYA CPIH deflated prices)</v>
      </c>
      <c r="F272" s="266" t="e">
        <f xml:space="preserve"> F$267</f>
        <v>#DIV/0!</v>
      </c>
      <c r="G272" s="372" t="str">
        <f t="shared" ref="G272:G273" si="13" xml:space="preserve"> G$142</f>
        <v>£m</v>
      </c>
      <c r="H272" s="266"/>
      <c r="I272" s="266"/>
      <c r="J272" s="266"/>
      <c r="K272" s="266"/>
      <c r="L272" s="266"/>
      <c r="M272" s="266"/>
      <c r="N272" s="266"/>
      <c r="O272" s="266"/>
      <c r="P272" s="266"/>
      <c r="Q272" s="266"/>
      <c r="R272" s="266"/>
    </row>
    <row r="273" spans="1:18" s="231" customFormat="1" outlineLevel="1">
      <c r="A273" s="229"/>
      <c r="B273" s="229"/>
      <c r="C273" s="229"/>
      <c r="D273" s="229"/>
      <c r="E273" s="372" t="str">
        <f>InputsR!F28&amp;" adjustments to totex allowance for "&amp;TEXT(MID(InputsR!A22,1,100),1)&amp;" post PR19 - water network plus (17-18 FYA CPIH deflated prices)"</f>
        <v xml:space="preserve"> adjustments to totex allowance for 1 post PR19 - water network plus (17-18 FYA CPIH deflated prices)</v>
      </c>
      <c r="F273" s="266" t="e">
        <f>$F$265+$F$266</f>
        <v>#DIV/0!</v>
      </c>
      <c r="G273" s="372" t="str">
        <f t="shared" si="13"/>
        <v>£m</v>
      </c>
      <c r="H273" s="266"/>
      <c r="I273" s="266"/>
      <c r="J273" s="266"/>
      <c r="K273" s="266"/>
      <c r="L273" s="266"/>
      <c r="M273" s="266"/>
      <c r="N273" s="266"/>
      <c r="O273" s="266"/>
      <c r="P273" s="266"/>
      <c r="Q273" s="266"/>
      <c r="R273" s="266"/>
    </row>
    <row r="274" spans="1:18" s="231" customFormat="1" outlineLevel="1">
      <c r="A274" s="229"/>
      <c r="B274" s="229"/>
      <c r="C274" s="229"/>
      <c r="D274" s="229"/>
      <c r="E274" s="229" t="str">
        <f>InputsR!F28&amp;" totex adjustment for "&amp;TEXT(MID(InputsR!A22,1,100),1)&amp;" with no totex sharing - water resources (17-18 FYA CPIH deflated prices)"</f>
        <v xml:space="preserve"> totex adjustment for 1 with no totex sharing - water resources (17-18 FYA CPIH deflated prices)</v>
      </c>
      <c r="F274" s="254" t="e">
        <f xml:space="preserve"> IF((F270+F271)-F272&gt;=0,0,(F270+F271)-F272)+ABS(F273)</f>
        <v>#DIV/0!</v>
      </c>
      <c r="G274" s="229" t="s">
        <v>108</v>
      </c>
      <c r="H274" s="254"/>
      <c r="I274" s="254"/>
      <c r="J274" s="254"/>
      <c r="K274" s="254"/>
      <c r="L274" s="254"/>
      <c r="M274" s="254"/>
      <c r="N274" s="254"/>
      <c r="O274" s="254"/>
      <c r="P274" s="254"/>
      <c r="Q274" s="254"/>
      <c r="R274" s="254"/>
    </row>
    <row r="275" spans="1:18" s="231" customFormat="1" outlineLevel="1">
      <c r="A275" s="229"/>
      <c r="B275" s="229"/>
      <c r="C275" s="229"/>
      <c r="D275" s="229"/>
      <c r="E275" s="229"/>
      <c r="F275" s="254"/>
      <c r="G275" s="229"/>
      <c r="H275" s="254"/>
      <c r="I275" s="254"/>
      <c r="J275" s="254"/>
      <c r="K275" s="254"/>
      <c r="L275" s="254"/>
      <c r="M275" s="254"/>
      <c r="N275" s="254"/>
      <c r="O275" s="254"/>
      <c r="P275" s="254"/>
      <c r="Q275" s="254"/>
      <c r="R275" s="254"/>
    </row>
    <row r="276" spans="1:18" s="268" customFormat="1" outlineLevel="1">
      <c r="A276" s="233"/>
      <c r="B276" s="233"/>
      <c r="C276" s="233"/>
      <c r="D276" s="233"/>
      <c r="E276" s="233" t="str">
        <f xml:space="preserve"> InputsR!E$73</f>
        <v/>
      </c>
      <c r="F276" s="250">
        <f xml:space="preserve"> InputsR!F$73</f>
        <v>0</v>
      </c>
      <c r="G276" s="233" t="str">
        <f xml:space="preserve"> InputsR!G$72</f>
        <v>£m</v>
      </c>
      <c r="H276" s="233"/>
      <c r="I276" s="233"/>
      <c r="J276" s="233"/>
      <c r="K276" s="233"/>
      <c r="L276" s="233"/>
      <c r="M276" s="233"/>
      <c r="N276" s="233"/>
      <c r="O276" s="233"/>
      <c r="P276" s="233"/>
      <c r="Q276" s="233"/>
      <c r="R276" s="233"/>
    </row>
    <row r="277" spans="1:18" s="268" customFormat="1" outlineLevel="1">
      <c r="A277" s="233"/>
      <c r="B277" s="233"/>
      <c r="C277" s="233"/>
      <c r="D277" s="233"/>
      <c r="E277" s="233" t="str">
        <f>InputsR!$E$77</f>
        <v/>
      </c>
      <c r="F277" s="407">
        <f>InputsR!F77</f>
        <v>0</v>
      </c>
      <c r="G277" s="233" t="str">
        <f xml:space="preserve"> InputsR!G$72</f>
        <v>£m</v>
      </c>
      <c r="H277" s="233"/>
      <c r="I277" s="233"/>
      <c r="J277" s="233"/>
      <c r="K277" s="233"/>
      <c r="L277" s="233"/>
      <c r="M277" s="233"/>
      <c r="N277" s="233"/>
      <c r="O277" s="233"/>
      <c r="P277" s="233"/>
      <c r="Q277" s="233"/>
      <c r="R277" s="233"/>
    </row>
    <row r="278" spans="1:18" s="268" customFormat="1" outlineLevel="1">
      <c r="A278" s="233"/>
      <c r="B278" s="233"/>
      <c r="C278" s="233"/>
      <c r="D278" s="233"/>
      <c r="E278" s="233" t="str">
        <f>InputsR!F28&amp;" adjustments to totex allowance for "&amp;TEXT(MID(InputsR!A22,1,100),1)&amp;" post PR19 - water network plus (17-18 FYA CPIH deflated prices)"</f>
        <v xml:space="preserve"> adjustments to totex allowance for 1 post PR19 - water network plus (17-18 FYA CPIH deflated prices)</v>
      </c>
      <c r="F278" s="250" t="e">
        <f>F262</f>
        <v>#DIV/0!</v>
      </c>
      <c r="G278" s="233" t="str">
        <f xml:space="preserve"> InputsR!G$72</f>
        <v>£m</v>
      </c>
      <c r="H278" s="233"/>
      <c r="I278" s="233"/>
      <c r="J278" s="233"/>
      <c r="K278" s="233"/>
      <c r="L278" s="233"/>
      <c r="M278" s="233"/>
      <c r="N278" s="233"/>
      <c r="O278" s="233"/>
      <c r="P278" s="233"/>
      <c r="Q278" s="233"/>
      <c r="R278" s="233"/>
    </row>
    <row r="279" spans="1:18" s="231" customFormat="1" outlineLevel="1">
      <c r="A279" s="229"/>
      <c r="B279" s="229"/>
      <c r="C279" s="229"/>
      <c r="D279" s="229"/>
      <c r="E279" s="372" t="str">
        <f xml:space="preserve"> E$272</f>
        <v xml:space="preserve"> totex allowance for 1 given gate reached - water resources (17-18 FYA CPIH deflated prices)</v>
      </c>
      <c r="F279" s="266" t="e">
        <f>F$272</f>
        <v>#DIV/0!</v>
      </c>
      <c r="G279" s="372" t="str">
        <f xml:space="preserve"> G$142</f>
        <v>£m</v>
      </c>
      <c r="H279" s="254"/>
      <c r="I279" s="254"/>
      <c r="J279" s="254"/>
      <c r="K279" s="254"/>
      <c r="L279" s="254"/>
      <c r="M279" s="254"/>
      <c r="N279" s="254"/>
      <c r="O279" s="254"/>
      <c r="P279" s="254"/>
      <c r="Q279" s="254"/>
      <c r="R279" s="254"/>
    </row>
    <row r="280" spans="1:18" s="166" customFormat="1" outlineLevel="1">
      <c r="A280" s="168"/>
      <c r="B280" s="168"/>
      <c r="C280" s="168"/>
      <c r="D280" s="168"/>
      <c r="E280" s="167" t="str">
        <f xml:space="preserve"> InputsR!E$11</f>
        <v>Totex sharing rate</v>
      </c>
      <c r="F280" s="246">
        <f xml:space="preserve"> InputsR!F$11</f>
        <v>0.5</v>
      </c>
      <c r="G280" s="167" t="str">
        <f xml:space="preserve"> InputsR!G$11</f>
        <v>%</v>
      </c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</row>
    <row r="281" spans="1:18" s="166" customFormat="1" outlineLevel="1">
      <c r="A281" s="168"/>
      <c r="B281" s="168"/>
      <c r="C281" s="168"/>
      <c r="D281" s="168"/>
      <c r="E281" s="168" t="str">
        <f>InputsR!F28&amp;" totex adjustment for " &amp;TEXT(MID(InputsR!A22,1,100),1)&amp;" with totex sharing - water resources (17-18 FYA CPIH deflated prices)"</f>
        <v xml:space="preserve"> totex adjustment for 1 with totex sharing - water resources (17-18 FYA CPIH deflated prices)</v>
      </c>
      <c r="F281" s="171" t="e">
        <f>(($F276+$F277)-$F279)*$F280+IF($F278&gt;=0,$F278,0)</f>
        <v>#DIV/0!</v>
      </c>
      <c r="G281" s="168" t="s">
        <v>108</v>
      </c>
      <c r="H281" s="171"/>
      <c r="I281" s="171"/>
      <c r="J281" s="171"/>
      <c r="K281" s="171"/>
      <c r="L281" s="171"/>
      <c r="M281" s="171"/>
      <c r="N281" s="171"/>
      <c r="O281" s="171"/>
      <c r="P281" s="171"/>
      <c r="Q281" s="171"/>
      <c r="R281" s="171"/>
    </row>
    <row r="282" spans="1:18" s="166" customFormat="1" outlineLevel="1">
      <c r="A282" s="168"/>
      <c r="B282" s="168"/>
      <c r="C282" s="168"/>
      <c r="D282" s="168"/>
      <c r="E282" s="168"/>
      <c r="F282" s="171"/>
      <c r="G282" s="168"/>
      <c r="H282" s="171"/>
      <c r="I282" s="171"/>
      <c r="J282" s="171"/>
      <c r="K282" s="171"/>
      <c r="L282" s="171"/>
      <c r="M282" s="171"/>
      <c r="N282" s="171"/>
      <c r="O282" s="171"/>
      <c r="P282" s="171"/>
      <c r="Q282" s="171"/>
      <c r="R282" s="171"/>
    </row>
    <row r="283" spans="1:18" s="166" customFormat="1" outlineLevel="1">
      <c r="A283" s="168"/>
      <c r="B283" s="168"/>
      <c r="C283" s="168"/>
      <c r="D283" s="168"/>
      <c r="E283" s="188" t="str">
        <f xml:space="preserve"> E$274</f>
        <v xml:space="preserve"> totex adjustment for 1 with no totex sharing - water resources (17-18 FYA CPIH deflated prices)</v>
      </c>
      <c r="F283" s="189" t="e">
        <f xml:space="preserve"> F$274</f>
        <v>#DIV/0!</v>
      </c>
      <c r="G283" s="188" t="str">
        <f t="shared" ref="G283" si="14" xml:space="preserve"> G$154</f>
        <v>£m</v>
      </c>
      <c r="H283" s="196"/>
      <c r="I283" s="196"/>
      <c r="J283" s="196"/>
      <c r="K283" s="196"/>
      <c r="L283" s="196"/>
      <c r="M283" s="196"/>
      <c r="N283" s="196"/>
      <c r="O283" s="196"/>
      <c r="P283" s="196"/>
      <c r="Q283" s="196"/>
      <c r="R283" s="196"/>
    </row>
    <row r="284" spans="1:18" s="166" customFormat="1" outlineLevel="1">
      <c r="A284" s="168"/>
      <c r="B284" s="168"/>
      <c r="C284" s="168"/>
      <c r="D284" s="168"/>
      <c r="E284" s="193" t="str">
        <f xml:space="preserve"> E$281</f>
        <v xml:space="preserve"> totex adjustment for 1 with totex sharing - water resources (17-18 FYA CPIH deflated prices)</v>
      </c>
      <c r="F284" s="194" t="e">
        <f xml:space="preserve"> F$281</f>
        <v>#DIV/0!</v>
      </c>
      <c r="G284" s="193" t="str">
        <f xml:space="preserve"> G$161</f>
        <v>£m</v>
      </c>
      <c r="H284" s="196"/>
      <c r="I284" s="173"/>
      <c r="J284" s="173"/>
      <c r="K284" s="173"/>
      <c r="L284" s="173"/>
      <c r="M284" s="173"/>
      <c r="N284" s="173"/>
      <c r="O284" s="173"/>
      <c r="P284" s="173"/>
      <c r="Q284" s="173"/>
      <c r="R284" s="173"/>
    </row>
    <row r="285" spans="1:18" s="166" customFormat="1" outlineLevel="1">
      <c r="A285" s="168"/>
      <c r="B285" s="168"/>
      <c r="C285" s="168"/>
      <c r="D285" s="168"/>
      <c r="E285" s="168" t="str">
        <f xml:space="preserve"> E$256</f>
        <v>Totex sharing application</v>
      </c>
      <c r="F285" s="171">
        <f xml:space="preserve"> F$256</f>
        <v>0</v>
      </c>
      <c r="G285" s="168" t="str">
        <f t="shared" ref="G285" si="15" xml:space="preserve"> G$16</f>
        <v>Boolean</v>
      </c>
      <c r="H285" s="168"/>
      <c r="I285" s="168"/>
      <c r="J285" s="168"/>
      <c r="K285" s="168"/>
      <c r="L285" s="168"/>
      <c r="M285" s="168"/>
      <c r="N285" s="168"/>
      <c r="O285" s="168"/>
      <c r="P285" s="168"/>
      <c r="Q285" s="168"/>
      <c r="R285" s="168"/>
    </row>
    <row r="286" spans="1:18" s="166" customFormat="1" outlineLevel="1">
      <c r="A286" s="168"/>
      <c r="B286" s="168"/>
      <c r="C286" s="168"/>
      <c r="D286" s="168"/>
      <c r="E286" s="170" t="str">
        <f>InputsR!F28&amp;" totex sharing adjustment for "&amp;TEXT(MID(InputsR!A22,1,100),1)&amp;" - water resources (17-18 FYA CPIH deflated prices)"</f>
        <v xml:space="preserve"> totex sharing adjustment for 1 - water resources (17-18 FYA CPIH deflated prices)</v>
      </c>
      <c r="F286" s="173" t="e">
        <f xml:space="preserve"> IF( F285 = 1, F284, F283 )</f>
        <v>#DIV/0!</v>
      </c>
      <c r="G286" s="170" t="s">
        <v>108</v>
      </c>
      <c r="H286" s="170"/>
      <c r="I286" s="170"/>
      <c r="J286" s="170"/>
      <c r="K286" s="170"/>
      <c r="L286" s="170"/>
      <c r="M286" s="170"/>
      <c r="N286" s="170"/>
      <c r="O286" s="170"/>
      <c r="P286" s="170"/>
      <c r="Q286" s="170"/>
      <c r="R286" s="170"/>
    </row>
    <row r="287" spans="1:18" s="166" customFormat="1" outlineLevel="1">
      <c r="A287" s="168"/>
      <c r="B287" s="168"/>
      <c r="C287" s="168"/>
      <c r="D287" s="168"/>
      <c r="E287" s="180"/>
      <c r="F287" s="247"/>
      <c r="G287" s="170"/>
      <c r="H287" s="170"/>
      <c r="I287" s="170"/>
      <c r="J287" s="170"/>
      <c r="K287" s="170"/>
      <c r="L287" s="170"/>
      <c r="M287" s="170"/>
      <c r="N287" s="170"/>
      <c r="O287" s="170"/>
      <c r="P287" s="170"/>
      <c r="Q287" s="170"/>
      <c r="R287" s="170"/>
    </row>
    <row r="288" spans="1:18" s="166" customFormat="1" outlineLevel="1">
      <c r="A288" s="168"/>
      <c r="B288" s="168"/>
      <c r="C288" s="168"/>
      <c r="D288" s="168"/>
      <c r="E288" s="193" t="str">
        <f xml:space="preserve"> E$268</f>
        <v xml:space="preserve"> unspent totex clawback for 1 given gate reached - water resources (17-18 FYA CPIH deflated prices)</v>
      </c>
      <c r="F288" s="194" t="e">
        <f xml:space="preserve"> F$268</f>
        <v>#DIV/0!</v>
      </c>
      <c r="G288" s="193" t="str">
        <f xml:space="preserve"> G$148</f>
        <v>£m</v>
      </c>
      <c r="H288" s="194"/>
      <c r="I288" s="194"/>
      <c r="J288" s="194"/>
      <c r="K288" s="194"/>
      <c r="L288" s="194"/>
      <c r="M288" s="194"/>
      <c r="N288" s="194"/>
      <c r="O288" s="194"/>
      <c r="P288" s="194"/>
      <c r="Q288" s="194"/>
      <c r="R288" s="194"/>
    </row>
    <row r="289" spans="1:22" s="231" customFormat="1" outlineLevel="1">
      <c r="A289" s="229"/>
      <c r="B289" s="229"/>
      <c r="C289" s="229"/>
      <c r="D289" s="229"/>
      <c r="E289" s="257" t="str">
        <f>InputsR!$F$28&amp;" unspent allowance for "&amp;TEXT(MID(InputsR!A43,1,100),1)&amp;"Gate 1 and 2 - water resources (17-18 FYA CPIH deflated prices)"</f>
        <v xml:space="preserve"> unspent allowance for Gate 1 and 2 - water resources (17-18 FYA CPIH deflated prices)</v>
      </c>
      <c r="F289" s="226" t="e">
        <f>IF(((InputB!$C$4*InputsR!$F$47)+(InputB!$I$4*InputsR!$F$47))-InputB!$E$12&gt;=0,((InputB!$C$4*InputsR!$F$47)+(InputB!$I$4*InputsR!$F$47))-InputB!$E$12,0)</f>
        <v>#N/A</v>
      </c>
      <c r="G289" s="257" t="str">
        <f xml:space="preserve"> G$148</f>
        <v>£m</v>
      </c>
      <c r="H289" s="226"/>
      <c r="I289" s="226"/>
      <c r="J289" s="226"/>
      <c r="K289" s="226"/>
      <c r="L289" s="226"/>
      <c r="M289" s="226"/>
      <c r="N289" s="226"/>
      <c r="O289" s="226"/>
      <c r="P289" s="226"/>
      <c r="Q289" s="226"/>
      <c r="R289" s="226"/>
    </row>
    <row r="290" spans="1:22" s="166" customFormat="1" outlineLevel="1">
      <c r="A290" s="168"/>
      <c r="B290" s="168"/>
      <c r="C290" s="168"/>
      <c r="D290" s="168"/>
      <c r="E290" s="195" t="str">
        <f xml:space="preserve"> E$286</f>
        <v xml:space="preserve"> totex sharing adjustment for 1 - water resources (17-18 FYA CPIH deflated prices)</v>
      </c>
      <c r="F290" s="194" t="e">
        <f xml:space="preserve"> F$286</f>
        <v>#DIV/0!</v>
      </c>
      <c r="G290" s="195" t="str">
        <f xml:space="preserve"> G$166</f>
        <v>£m</v>
      </c>
      <c r="H290" s="170"/>
      <c r="I290" s="170"/>
      <c r="J290" s="170"/>
      <c r="K290" s="170"/>
      <c r="L290" s="170"/>
      <c r="M290" s="170"/>
      <c r="N290" s="170"/>
      <c r="O290" s="170"/>
      <c r="P290" s="170"/>
      <c r="Q290" s="170"/>
      <c r="R290" s="170"/>
    </row>
    <row r="291" spans="1:22" s="166" customFormat="1" outlineLevel="1">
      <c r="A291" s="168"/>
      <c r="B291" s="168"/>
      <c r="C291" s="168"/>
      <c r="D291" s="168"/>
      <c r="E291" s="195" t="str">
        <f>InputsR!F28&amp;" total totex adjustment for "&amp;TEXT(MID(InputsR!A22,1,100),1)&amp;" - water resources (17-18 FYA CPIH deflated prices)"</f>
        <v xml:space="preserve"> total totex adjustment for 1 - water resources (17-18 FYA CPIH deflated prices)</v>
      </c>
      <c r="F291" s="194" t="e">
        <f xml:space="preserve"> F288 + F290+F289</f>
        <v>#DIV/0!</v>
      </c>
      <c r="G291" s="195" t="s">
        <v>108</v>
      </c>
      <c r="H291" s="170"/>
      <c r="I291" s="170"/>
      <c r="J291" s="170"/>
      <c r="K291" s="170"/>
      <c r="L291" s="170"/>
      <c r="M291" s="170"/>
      <c r="N291" s="170"/>
      <c r="O291" s="170"/>
      <c r="P291" s="170"/>
      <c r="Q291" s="170"/>
      <c r="R291" s="170"/>
    </row>
    <row r="292" spans="1:22" s="166" customFormat="1" outlineLevel="1">
      <c r="A292" s="168"/>
      <c r="B292" s="168"/>
      <c r="C292" s="168"/>
      <c r="D292" s="168"/>
      <c r="E292" s="180"/>
      <c r="F292" s="247"/>
      <c r="G292" s="170"/>
      <c r="H292" s="170"/>
      <c r="I292" s="170"/>
      <c r="J292" s="170"/>
      <c r="K292" s="170"/>
      <c r="L292" s="170"/>
      <c r="M292" s="170"/>
      <c r="N292" s="170"/>
      <c r="O292" s="170"/>
      <c r="P292" s="170"/>
      <c r="Q292" s="170"/>
      <c r="R292" s="170"/>
    </row>
    <row r="293" spans="1:22" s="166" customFormat="1" outlineLevel="1">
      <c r="A293" s="168"/>
      <c r="B293" s="168"/>
      <c r="C293" s="168"/>
      <c r="D293" s="168"/>
      <c r="E293" s="195" t="str">
        <f xml:space="preserve"> E$291</f>
        <v xml:space="preserve"> total totex adjustment for 1 - water resources (17-18 FYA CPIH deflated prices)</v>
      </c>
      <c r="F293" s="194" t="e">
        <f xml:space="preserve"> F$291</f>
        <v>#DIV/0!</v>
      </c>
      <c r="G293" s="195" t="str">
        <f xml:space="preserve"> G$171</f>
        <v>£m</v>
      </c>
      <c r="H293" s="170"/>
      <c r="I293" s="170"/>
      <c r="J293" s="174"/>
      <c r="K293" s="174"/>
      <c r="L293" s="174"/>
      <c r="M293" s="174"/>
      <c r="N293" s="174"/>
      <c r="O293" s="174"/>
      <c r="P293" s="174"/>
      <c r="Q293" s="174"/>
      <c r="R293" s="174"/>
    </row>
    <row r="294" spans="1:22" s="166" customFormat="1" outlineLevel="1">
      <c r="A294" s="168"/>
      <c r="B294" s="168"/>
      <c r="C294" s="168"/>
      <c r="D294" s="168"/>
      <c r="E294" s="167" t="str">
        <f xml:space="preserve"> InputsR!E$15</f>
        <v>Discount rate</v>
      </c>
      <c r="F294" s="246">
        <f>IF(OR(InputsR!F28="ANH",InputsR!F28="BRL",InputsR!F28="NES",InputsR!F28="YKY"),InputsR!$F$16,InputsR!$F$15)</f>
        <v>2.92E-2</v>
      </c>
      <c r="G294" s="167" t="str">
        <f xml:space="preserve"> InputsR!G$15</f>
        <v>%</v>
      </c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</row>
    <row r="295" spans="1:22" s="166" customFormat="1" outlineLevel="1">
      <c r="A295" s="168"/>
      <c r="B295" s="168"/>
      <c r="C295" s="168"/>
      <c r="D295" s="168"/>
      <c r="E295" s="111" t="str">
        <f xml:space="preserve"> InputsR!E$30</f>
        <v>Gate 1 has progessed upto</v>
      </c>
      <c r="F295" s="169">
        <f xml:space="preserve"> InputsR!F$30</f>
        <v>3</v>
      </c>
      <c r="G295" s="111" t="str">
        <f xml:space="preserve"> InputsR!G$30</f>
        <v>#</v>
      </c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</row>
    <row r="296" spans="1:22" s="179" customFormat="1" ht="13" outlineLevel="1">
      <c r="A296" s="175"/>
      <c r="B296" s="176"/>
      <c r="C296" s="177"/>
      <c r="D296" s="178"/>
      <c r="E296" s="67" t="str">
        <f xml:space="preserve"> Time!E$50</f>
        <v>Forecast Period Flag</v>
      </c>
      <c r="F296" s="249">
        <f xml:space="preserve"> Time!F$50</f>
        <v>0</v>
      </c>
      <c r="G296" s="67" t="str">
        <f xml:space="preserve"> Time!G$50</f>
        <v>flag</v>
      </c>
      <c r="H296" s="181">
        <f xml:space="preserve"> Time!H$50</f>
        <v>5</v>
      </c>
      <c r="I296" s="67">
        <f xml:space="preserve"> Time!I$50</f>
        <v>0</v>
      </c>
      <c r="J296" s="181">
        <f xml:space="preserve"> Time!J$50</f>
        <v>0</v>
      </c>
      <c r="K296" s="181">
        <f xml:space="preserve"> Time!K$50</f>
        <v>0</v>
      </c>
      <c r="L296" s="181">
        <f xml:space="preserve"> Time!L$50</f>
        <v>0</v>
      </c>
      <c r="M296" s="181">
        <f xml:space="preserve"> Time!M$50</f>
        <v>0</v>
      </c>
      <c r="N296" s="181">
        <f xml:space="preserve"> Time!N$50</f>
        <v>1</v>
      </c>
      <c r="O296" s="181">
        <f xml:space="preserve"> Time!O$50</f>
        <v>1</v>
      </c>
      <c r="P296" s="181">
        <f xml:space="preserve"> Time!P$50</f>
        <v>1</v>
      </c>
      <c r="Q296" s="181">
        <f xml:space="preserve"> Time!Q$50</f>
        <v>1</v>
      </c>
      <c r="R296" s="181">
        <f xml:space="preserve"> Time!R$50</f>
        <v>1</v>
      </c>
      <c r="S296" s="181">
        <f xml:space="preserve"> Time!S$50</f>
        <v>0</v>
      </c>
      <c r="T296" s="181">
        <f xml:space="preserve"> Time!T$50</f>
        <v>0</v>
      </c>
      <c r="U296" s="181">
        <f xml:space="preserve"> Time!U$50</f>
        <v>0</v>
      </c>
      <c r="V296" s="181">
        <f xml:space="preserve"> Time!V$50</f>
        <v>0</v>
      </c>
    </row>
    <row r="297" spans="1:22" s="166" customFormat="1" outlineLevel="1">
      <c r="A297" s="168"/>
      <c r="B297" s="168"/>
      <c r="C297" s="168"/>
      <c r="D297" s="168"/>
      <c r="E297" s="170" t="str">
        <f>InputsR!F28&amp;" total totex adjustment for "&amp;TEXT(MID(InputsR!A22,1,100),1)&amp;" financing adjustment - water resources (17-18 FYA CPIH deflated prices)"</f>
        <v xml:space="preserve"> total totex adjustment for 1 financing adjustment - water resources (17-18 FYA CPIH deflated prices)</v>
      </c>
      <c r="F297" s="173" t="e">
        <f xml:space="preserve"> IF( F295 = 4, 0, F293 * ( 1 + F294 ) ^ ( H296 - F295 ) - F293 )</f>
        <v>#DIV/0!</v>
      </c>
      <c r="G297" s="170" t="s">
        <v>108</v>
      </c>
      <c r="H297" s="170"/>
      <c r="I297" s="170"/>
      <c r="J297" s="174"/>
      <c r="K297" s="174"/>
      <c r="L297" s="174"/>
      <c r="M297" s="174"/>
      <c r="N297" s="174"/>
      <c r="O297" s="174"/>
      <c r="P297" s="174"/>
      <c r="Q297" s="174"/>
      <c r="R297" s="174"/>
    </row>
    <row r="298" spans="1:22" s="143" customFormat="1" outlineLevel="1">
      <c r="A298" s="111"/>
      <c r="B298" s="111"/>
      <c r="C298" s="111"/>
      <c r="D298" s="111"/>
      <c r="E298" s="190"/>
      <c r="F298" s="169"/>
      <c r="G298" s="111"/>
      <c r="H298" s="169"/>
      <c r="I298" s="169"/>
      <c r="J298" s="169"/>
      <c r="K298" s="169"/>
      <c r="L298" s="169"/>
      <c r="M298" s="169"/>
      <c r="N298" s="169"/>
      <c r="O298" s="169"/>
      <c r="P298" s="169"/>
      <c r="Q298" s="169"/>
      <c r="R298" s="169"/>
    </row>
    <row r="299" spans="1:22" s="166" customFormat="1" outlineLevel="1">
      <c r="A299" s="168"/>
      <c r="B299" s="168"/>
      <c r="C299" s="168"/>
      <c r="D299" s="168"/>
      <c r="E299" s="111" t="str">
        <f xml:space="preserve"> InputsR!E$63</f>
        <v/>
      </c>
      <c r="F299" s="169" t="e">
        <f xml:space="preserve"> InputsR!F$63</f>
        <v>#N/A</v>
      </c>
      <c r="G299" s="111" t="str">
        <f xml:space="preserve"> InputsR!G$62</f>
        <v>%</v>
      </c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</row>
    <row r="300" spans="1:22" s="143" customFormat="1" outlineLevel="1">
      <c r="A300" s="111"/>
      <c r="B300" s="111"/>
      <c r="C300" s="111"/>
      <c r="D300" s="111"/>
      <c r="E300" s="191" t="str">
        <f xml:space="preserve"> E$291</f>
        <v xml:space="preserve"> total totex adjustment for 1 - water resources (17-18 FYA CPIH deflated prices)</v>
      </c>
      <c r="F300" s="189" t="e">
        <f xml:space="preserve"> F$291</f>
        <v>#DIV/0!</v>
      </c>
      <c r="G300" s="191" t="str">
        <f t="shared" ref="G300" si="16" xml:space="preserve"> G$173</f>
        <v>£m</v>
      </c>
      <c r="H300" s="191"/>
      <c r="I300" s="191"/>
      <c r="J300" s="192"/>
      <c r="K300" s="192"/>
      <c r="L300" s="192"/>
      <c r="M300" s="192"/>
      <c r="N300" s="192"/>
      <c r="O300" s="192"/>
      <c r="P300" s="192"/>
      <c r="Q300" s="192"/>
      <c r="R300" s="192"/>
    </row>
    <row r="301" spans="1:22" s="143" customFormat="1" outlineLevel="1">
      <c r="A301" s="111"/>
      <c r="B301" s="111"/>
      <c r="C301" s="111"/>
      <c r="D301" s="111"/>
      <c r="E301" s="111" t="str">
        <f xml:space="preserve"> InputsR!E$97</f>
        <v/>
      </c>
      <c r="F301" s="169">
        <f xml:space="preserve"> InputsR!F$97</f>
        <v>0</v>
      </c>
      <c r="G301" s="111" t="str">
        <f xml:space="preserve"> InputsR!G$96</f>
        <v>£m</v>
      </c>
      <c r="H301" s="191"/>
      <c r="I301" s="191"/>
      <c r="J301" s="192"/>
      <c r="K301" s="192"/>
      <c r="L301" s="192"/>
      <c r="M301" s="192"/>
      <c r="N301" s="192"/>
      <c r="O301" s="192"/>
      <c r="P301" s="192"/>
      <c r="Q301" s="192"/>
      <c r="R301" s="192"/>
    </row>
    <row r="302" spans="1:22" s="143" customFormat="1" outlineLevel="1">
      <c r="A302" s="111"/>
      <c r="B302" s="111"/>
      <c r="C302" s="111"/>
      <c r="D302" s="111"/>
      <c r="E302" s="191" t="str">
        <f>E$297</f>
        <v xml:space="preserve"> total totex adjustment for 1 financing adjustment - water resources (17-18 FYA CPIH deflated prices)</v>
      </c>
      <c r="F302" s="189" t="e">
        <f>F$297</f>
        <v>#DIV/0!</v>
      </c>
      <c r="G302" s="170" t="s">
        <v>108</v>
      </c>
      <c r="H302" s="191"/>
      <c r="I302" s="191"/>
      <c r="J302" s="192"/>
      <c r="K302" s="192"/>
      <c r="L302" s="192"/>
      <c r="M302" s="192"/>
      <c r="N302" s="192"/>
      <c r="O302" s="192"/>
      <c r="P302" s="192"/>
      <c r="Q302" s="192"/>
      <c r="R302" s="192"/>
    </row>
    <row r="303" spans="1:22" s="143" customFormat="1" ht="15" outlineLevel="1" thickBot="1">
      <c r="A303" s="111"/>
      <c r="B303" s="111"/>
      <c r="C303" s="111"/>
      <c r="D303" s="111"/>
      <c r="E303" s="182" t="str">
        <f>InputsR!F28&amp;" revenue adjustment for "&amp;TEXT(MID(InputsR!A22,1,100),1)&amp;" incl. financing adjustment   - water resources (17-18 FYA CPIH deflated prices)"</f>
        <v xml:space="preserve"> revenue adjustment for 1 incl. financing adjustment   - water resources (17-18 FYA CPIH deflated prices)</v>
      </c>
      <c r="F303" s="183" t="e">
        <f xml:space="preserve"> F299 * ( F300 + F301 ) + F302</f>
        <v>#N/A</v>
      </c>
      <c r="G303" s="182" t="s">
        <v>108</v>
      </c>
      <c r="H303" s="182"/>
      <c r="I303" s="182"/>
      <c r="J303" s="182"/>
      <c r="K303" s="182"/>
      <c r="L303" s="182"/>
      <c r="M303" s="182"/>
      <c r="N303" s="182"/>
      <c r="O303" s="182"/>
      <c r="P303" s="182"/>
      <c r="Q303" s="182"/>
      <c r="R303" s="182"/>
    </row>
    <row r="304" spans="1:22" s="143" customFormat="1" ht="15" outlineLevel="1" thickTop="1">
      <c r="A304" s="111"/>
      <c r="B304" s="111"/>
      <c r="C304" s="111"/>
      <c r="D304" s="111"/>
      <c r="E304" s="168"/>
      <c r="F304" s="171"/>
      <c r="G304" s="168"/>
      <c r="H304" s="168"/>
      <c r="I304" s="168"/>
      <c r="J304" s="168"/>
      <c r="K304" s="168"/>
      <c r="L304" s="168"/>
      <c r="M304" s="168"/>
      <c r="N304" s="168"/>
      <c r="O304" s="168"/>
      <c r="P304" s="168"/>
      <c r="Q304" s="168"/>
      <c r="R304" s="168"/>
    </row>
    <row r="305" spans="1:18" s="166" customFormat="1" outlineLevel="1">
      <c r="A305" s="168"/>
      <c r="B305" s="168"/>
      <c r="C305" s="168"/>
      <c r="D305" s="168"/>
      <c r="E305" s="111" t="str">
        <f xml:space="preserve"> InputsR!E$63</f>
        <v/>
      </c>
      <c r="F305" s="169" t="e">
        <f xml:space="preserve"> InputsR!F$63</f>
        <v>#N/A</v>
      </c>
      <c r="G305" s="111" t="str">
        <f xml:space="preserve"> InputsR!G$62</f>
        <v>%</v>
      </c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</row>
    <row r="306" spans="1:18" s="143" customFormat="1" outlineLevel="1">
      <c r="A306" s="111"/>
      <c r="B306" s="111"/>
      <c r="C306" s="111"/>
      <c r="D306" s="111"/>
      <c r="E306" s="191" t="str">
        <f>E$291</f>
        <v xml:space="preserve"> total totex adjustment for 1 - water resources (17-18 FYA CPIH deflated prices)</v>
      </c>
      <c r="F306" s="189" t="e">
        <f>F$291</f>
        <v>#DIV/0!</v>
      </c>
      <c r="G306" s="191" t="str">
        <f xml:space="preserve"> G$173</f>
        <v>£m</v>
      </c>
      <c r="H306" s="191"/>
      <c r="I306" s="191"/>
      <c r="J306" s="192"/>
      <c r="K306" s="192"/>
      <c r="L306" s="192"/>
      <c r="M306" s="192"/>
      <c r="N306" s="192"/>
      <c r="O306" s="192"/>
      <c r="P306" s="192"/>
      <c r="Q306" s="192"/>
      <c r="R306" s="192"/>
    </row>
    <row r="307" spans="1:18" s="143" customFormat="1" outlineLevel="1">
      <c r="A307" s="111"/>
      <c r="B307" s="111"/>
      <c r="C307" s="111"/>
      <c r="D307" s="111"/>
      <c r="E307" s="197" t="str">
        <f xml:space="preserve"> InputsR!E$97</f>
        <v/>
      </c>
      <c r="F307" s="169">
        <f xml:space="preserve"> InputsR!F$97</f>
        <v>0</v>
      </c>
      <c r="G307" s="111" t="str">
        <f xml:space="preserve"> InputsR!G$96</f>
        <v>£m</v>
      </c>
      <c r="H307" s="191"/>
      <c r="I307" s="191"/>
      <c r="J307" s="192"/>
      <c r="K307" s="192"/>
      <c r="L307" s="192"/>
      <c r="M307" s="192"/>
      <c r="N307" s="192"/>
      <c r="O307" s="192"/>
      <c r="P307" s="192"/>
      <c r="Q307" s="192"/>
      <c r="R307" s="192"/>
    </row>
    <row r="308" spans="1:18" s="143" customFormat="1" ht="15" outlineLevel="1" thickBot="1">
      <c r="A308" s="111"/>
      <c r="B308" s="111"/>
      <c r="C308" s="111"/>
      <c r="D308" s="111"/>
      <c r="E308" s="182" t="str">
        <f>InputsR!F28&amp;" RCV adjustment for "&amp;TEXT(MID(InputsR!A22,1,100),1)&amp;" - water resources (17-18 FYA CPIH deflated prices)"</f>
        <v xml:space="preserve"> RCV adjustment for 1 - water resources (17-18 FYA CPIH deflated prices)</v>
      </c>
      <c r="F308" s="183" t="e">
        <f xml:space="preserve"> ( 1 - F305 ) * ( F306 + F307 )</f>
        <v>#N/A</v>
      </c>
      <c r="G308" s="182" t="s">
        <v>108</v>
      </c>
      <c r="H308" s="182"/>
      <c r="I308" s="182"/>
      <c r="J308" s="182"/>
      <c r="K308" s="182"/>
      <c r="L308" s="182"/>
      <c r="M308" s="182"/>
      <c r="N308" s="182"/>
      <c r="O308" s="182"/>
      <c r="P308" s="182"/>
      <c r="Q308" s="182"/>
      <c r="R308" s="182"/>
    </row>
    <row r="309" spans="1:18" ht="15" outlineLevel="1" thickTop="1">
      <c r="A309" s="339"/>
      <c r="B309" s="339"/>
      <c r="C309" s="339"/>
      <c r="D309" s="339"/>
      <c r="E309" s="111"/>
      <c r="F309" s="169"/>
      <c r="G309" s="111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</row>
    <row r="310" spans="1:18" s="234" customFormat="1" outlineLevel="1">
      <c r="A310" s="385"/>
      <c r="B310" s="385"/>
      <c r="C310" s="232" t="s">
        <v>209</v>
      </c>
      <c r="D310" s="232"/>
      <c r="E310" s="233"/>
      <c r="F310" s="250"/>
      <c r="G310" s="233"/>
      <c r="H310" s="230"/>
      <c r="I310" s="230"/>
      <c r="J310" s="230"/>
      <c r="K310" s="230"/>
      <c r="L310" s="230"/>
      <c r="M310" s="230"/>
      <c r="N310" s="230"/>
      <c r="O310" s="230"/>
      <c r="P310" s="230"/>
      <c r="Q310" s="230"/>
      <c r="R310" s="230"/>
    </row>
    <row r="311" spans="1:18" outlineLevel="1">
      <c r="A311" s="339"/>
      <c r="B311" s="339"/>
      <c r="C311" s="339"/>
      <c r="D311" s="339"/>
      <c r="E311" s="111"/>
      <c r="F311" s="169"/>
      <c r="G311" s="111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</row>
    <row r="312" spans="1:18" s="166" customFormat="1" outlineLevel="1">
      <c r="A312" s="168"/>
      <c r="B312" s="168"/>
      <c r="C312" s="168"/>
      <c r="D312" s="168"/>
      <c r="E312" s="111" t="str">
        <f xml:space="preserve"> InputsR!E$36</f>
        <v/>
      </c>
      <c r="F312" s="246">
        <f xml:space="preserve"> InputsR!F$41</f>
        <v>0.6</v>
      </c>
      <c r="G312" s="111" t="str">
        <f xml:space="preserve"> InputsR!G$35</f>
        <v>%</v>
      </c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</row>
    <row r="313" spans="1:18" s="143" customFormat="1" outlineLevel="1">
      <c r="A313" s="111"/>
      <c r="B313" s="111"/>
      <c r="C313" s="111"/>
      <c r="D313" s="111"/>
      <c r="E313" s="111" t="str">
        <f xml:space="preserve"> InputsR!E$13</f>
        <v>Totex sharing threshold - cumulative spend</v>
      </c>
      <c r="F313" s="246">
        <f xml:space="preserve"> InputsR!F$13</f>
        <v>0.6</v>
      </c>
      <c r="G313" s="111" t="str">
        <f xml:space="preserve"> InputsR!G$13</f>
        <v>%</v>
      </c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  <c r="R313" s="111"/>
    </row>
    <row r="314" spans="1:18" s="143" customFormat="1" outlineLevel="1">
      <c r="A314" s="111"/>
      <c r="B314" s="111"/>
      <c r="C314" s="111"/>
      <c r="D314" s="111"/>
      <c r="E314" s="111" t="str">
        <f>InputsR!E$31</f>
        <v xml:space="preserve">Has solution closed at Gate 2? </v>
      </c>
      <c r="F314" s="278" t="str">
        <f>InputsR!F$31</f>
        <v>No</v>
      </c>
      <c r="G314" s="111"/>
      <c r="H314" s="111"/>
      <c r="I314" s="111"/>
      <c r="J314" s="111"/>
      <c r="K314" s="111"/>
      <c r="L314" s="111"/>
      <c r="M314" s="111"/>
      <c r="N314" s="111"/>
      <c r="O314" s="111"/>
      <c r="P314" s="111"/>
      <c r="Q314" s="111"/>
      <c r="R314" s="111"/>
    </row>
    <row r="315" spans="1:18" s="166" customFormat="1" outlineLevel="1">
      <c r="A315" s="168"/>
      <c r="B315" s="168"/>
      <c r="C315" s="168"/>
      <c r="D315" s="168"/>
      <c r="E315" s="168" t="s">
        <v>207</v>
      </c>
      <c r="F315" s="173">
        <f xml:space="preserve"> IF(F314="Yes",0, IF(F312&gt;F313,1,0))</f>
        <v>0</v>
      </c>
      <c r="G315" s="168" t="s">
        <v>208</v>
      </c>
      <c r="H315" s="168"/>
      <c r="I315" s="168"/>
      <c r="J315" s="168"/>
      <c r="K315" s="168"/>
      <c r="L315" s="168"/>
      <c r="M315" s="168"/>
      <c r="N315" s="168"/>
      <c r="O315" s="168"/>
      <c r="P315" s="168"/>
      <c r="Q315" s="168"/>
      <c r="R315" s="168"/>
    </row>
    <row r="316" spans="1:18" outlineLevel="1">
      <c r="A316" s="339"/>
      <c r="B316" s="339"/>
      <c r="C316" s="339"/>
      <c r="D316" s="339"/>
      <c r="E316" s="111"/>
      <c r="F316" s="169"/>
      <c r="G316" s="111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</row>
    <row r="317" spans="1:18" s="268" customFormat="1" outlineLevel="1">
      <c r="A317" s="233"/>
      <c r="B317" s="233"/>
      <c r="C317" s="233"/>
      <c r="D317" s="233"/>
      <c r="E317" s="233" t="str">
        <f xml:space="preserve"> InputsR!E$55</f>
        <v/>
      </c>
      <c r="F317" s="250">
        <f xml:space="preserve"> InputsR!F$55</f>
        <v>0</v>
      </c>
      <c r="G317" s="233" t="str">
        <f xml:space="preserve"> InputsR!G$54</f>
        <v>£m</v>
      </c>
      <c r="H317" s="233"/>
      <c r="I317" s="233"/>
      <c r="J317" s="233"/>
      <c r="K317" s="233"/>
      <c r="L317" s="233"/>
      <c r="M317" s="233"/>
      <c r="N317" s="233"/>
      <c r="O317" s="233"/>
      <c r="P317" s="233"/>
      <c r="Q317" s="233"/>
      <c r="R317" s="233"/>
    </row>
    <row r="318" spans="1:18" s="268" customFormat="1" outlineLevel="1">
      <c r="A318" s="233"/>
      <c r="B318" s="233"/>
      <c r="C318" s="233"/>
      <c r="D318" s="233"/>
      <c r="E318" s="233" t="str">
        <f>InputsR!F28&amp;" totex adjustment for change of partnership "&amp;TEXT(MID(InputsR!A22,1,100),1)&amp;" to G3"</f>
        <v xml:space="preserve"> totex adjustment for change of partnership 1 to G3</v>
      </c>
      <c r="F318" s="250" t="e">
        <f>(((InputB!$C$4*InputB!$H$6+InputB!$I$4*InputB!$N$6+InputB!$O$4*InputB!$T$6)*InputB!$C$8)-('CalcTiming Adjusted'!$F$312*(InputB!$H$6/(1/InputB!C8))))*$F$317+(((InputB!$U$4*InputB!$Z$6)*InputsR!$F$38)-((InputB!$U$4*(InputB!$V$6)*InputsR!$F$38))-((InputB!$U$4*(InputB!$X$6)*InputsR!$F$38)))*'CalcTiming Adjusted'!$F$317</f>
        <v>#DIV/0!</v>
      </c>
      <c r="G318" s="233" t="str">
        <f xml:space="preserve"> InputsR!G$54</f>
        <v>£m</v>
      </c>
      <c r="H318" s="233"/>
      <c r="I318" s="233"/>
      <c r="J318" s="233"/>
      <c r="K318" s="233"/>
      <c r="L318" s="233"/>
      <c r="M318" s="233"/>
      <c r="N318" s="233"/>
      <c r="O318" s="233"/>
      <c r="P318" s="233"/>
      <c r="Q318" s="233"/>
      <c r="R318" s="233"/>
    </row>
    <row r="319" spans="1:18" s="268" customFormat="1" outlineLevel="1">
      <c r="A319" s="233"/>
      <c r="B319" s="233"/>
      <c r="C319" s="233"/>
      <c r="D319" s="233"/>
      <c r="E319" s="233" t="str">
        <f>InputsR!$E$59</f>
        <v/>
      </c>
      <c r="F319" s="250">
        <f>InputsR!$F$59</f>
        <v>0</v>
      </c>
      <c r="G319" s="233" t="str">
        <f xml:space="preserve"> InputsR!G$54</f>
        <v>£m</v>
      </c>
      <c r="H319" s="233"/>
      <c r="I319" s="233"/>
      <c r="J319" s="233"/>
      <c r="K319" s="233"/>
      <c r="L319" s="233"/>
      <c r="M319" s="233"/>
      <c r="N319" s="233"/>
      <c r="O319" s="233"/>
      <c r="P319" s="233"/>
      <c r="Q319" s="233"/>
      <c r="R319" s="233"/>
    </row>
    <row r="320" spans="1:18" s="231" customFormat="1" outlineLevel="1">
      <c r="A320" s="229"/>
      <c r="B320" s="229"/>
      <c r="C320" s="229"/>
      <c r="D320" s="229"/>
      <c r="E320" s="233" t="str">
        <f xml:space="preserve"> InputsR!E$36</f>
        <v/>
      </c>
      <c r="F320" s="250">
        <f xml:space="preserve"> InputsR!F$41</f>
        <v>0.6</v>
      </c>
      <c r="G320" s="233" t="str">
        <f xml:space="preserve"> InputsR!G$35</f>
        <v>%</v>
      </c>
      <c r="H320" s="230"/>
      <c r="I320" s="230"/>
      <c r="J320" s="230"/>
      <c r="K320" s="230"/>
      <c r="L320" s="230"/>
      <c r="M320" s="230"/>
      <c r="N320" s="230"/>
      <c r="O320" s="230"/>
      <c r="P320" s="230"/>
      <c r="Q320" s="230"/>
      <c r="R320" s="230"/>
    </row>
    <row r="321" spans="1:18" s="231" customFormat="1" outlineLevel="1">
      <c r="A321" s="229"/>
      <c r="B321" s="229"/>
      <c r="C321" s="229"/>
      <c r="D321" s="229"/>
      <c r="E321" s="229" t="str">
        <f>InputsR!F28&amp;" totex allowance for "&amp;TEXT(MID(InputsR!A22,1,100),1)&amp;" given gate reached- water network plus (17-18 FYA CPIH deflated prices)"</f>
        <v xml:space="preserve"> totex allowance for 1 given gate reached- water network plus (17-18 FYA CPIH deflated prices)</v>
      </c>
      <c r="F321" s="254" t="e">
        <f xml:space="preserve"> (F317 * F320)+IF(F318&gt;=0,F318,0)+(F319*InputB!$T$6)</f>
        <v>#DIV/0!</v>
      </c>
      <c r="G321" s="229" t="s">
        <v>108</v>
      </c>
      <c r="H321" s="254"/>
      <c r="I321" s="254"/>
      <c r="J321" s="254"/>
      <c r="K321" s="254"/>
      <c r="L321" s="254"/>
      <c r="M321" s="254"/>
      <c r="N321" s="254"/>
      <c r="O321" s="254"/>
      <c r="P321" s="254"/>
      <c r="Q321" s="254"/>
      <c r="R321" s="254"/>
    </row>
    <row r="322" spans="1:18" s="231" customFormat="1" outlineLevel="1">
      <c r="A322" s="229"/>
      <c r="B322" s="229"/>
      <c r="C322" s="229"/>
      <c r="D322" s="229"/>
      <c r="E322" s="229"/>
      <c r="F322" s="254"/>
      <c r="G322" s="229"/>
      <c r="H322" s="254"/>
      <c r="I322" s="254"/>
      <c r="J322" s="254"/>
      <c r="K322" s="254"/>
      <c r="L322" s="254"/>
      <c r="M322" s="254"/>
      <c r="N322" s="254"/>
      <c r="O322" s="254"/>
      <c r="P322" s="254"/>
      <c r="Q322" s="254"/>
      <c r="R322" s="254"/>
    </row>
    <row r="323" spans="1:18" s="231" customFormat="1" outlineLevel="1">
      <c r="A323" s="229"/>
      <c r="B323" s="229"/>
      <c r="C323" s="229"/>
      <c r="D323" s="229"/>
      <c r="E323" s="233" t="str">
        <f xml:space="preserve"> InputsR!E$55</f>
        <v/>
      </c>
      <c r="F323" s="250">
        <f xml:space="preserve"> InputsR!F$55</f>
        <v>0</v>
      </c>
      <c r="G323" s="233" t="str">
        <f xml:space="preserve"> InputsR!G$54</f>
        <v>£m</v>
      </c>
      <c r="H323" s="233"/>
      <c r="I323" s="233"/>
      <c r="J323" s="233"/>
      <c r="K323" s="233"/>
      <c r="L323" s="233"/>
      <c r="M323" s="233"/>
      <c r="N323" s="233"/>
      <c r="O323" s="233"/>
      <c r="P323" s="233"/>
      <c r="Q323" s="233"/>
      <c r="R323" s="233"/>
    </row>
    <row r="324" spans="1:18" s="231" customFormat="1" outlineLevel="1">
      <c r="A324" s="229"/>
      <c r="B324" s="229"/>
      <c r="C324" s="229"/>
      <c r="D324" s="229"/>
      <c r="E324" s="233" t="str">
        <f>InputsR!F28&amp;" totex adjustment for change of partnership "&amp;TEXT(MID(InputsR!A22,1,100),1)&amp;" to G3"</f>
        <v xml:space="preserve"> totex adjustment for change of partnership 1 to G3</v>
      </c>
      <c r="F324" s="250" t="e">
        <f>F318</f>
        <v>#DIV/0!</v>
      </c>
      <c r="G324" s="233" t="str">
        <f xml:space="preserve"> InputsR!G$54</f>
        <v>£m</v>
      </c>
      <c r="H324" s="233"/>
      <c r="I324" s="233"/>
      <c r="J324" s="233"/>
      <c r="K324" s="233"/>
      <c r="L324" s="233"/>
      <c r="M324" s="233"/>
      <c r="N324" s="233"/>
      <c r="O324" s="233"/>
      <c r="P324" s="233"/>
      <c r="Q324" s="233"/>
      <c r="R324" s="233"/>
    </row>
    <row r="325" spans="1:18" s="231" customFormat="1" outlineLevel="1">
      <c r="A325" s="229"/>
      <c r="B325" s="229"/>
      <c r="C325" s="229"/>
      <c r="D325" s="229"/>
      <c r="E325" s="233" t="str">
        <f>InputsR!E59</f>
        <v/>
      </c>
      <c r="F325" s="250">
        <f>InputsR!$F$59</f>
        <v>0</v>
      </c>
      <c r="G325" s="233" t="str">
        <f xml:space="preserve"> InputsR!G$54</f>
        <v>£m</v>
      </c>
      <c r="H325" s="233"/>
      <c r="I325" s="233"/>
      <c r="J325" s="233"/>
      <c r="K325" s="233"/>
      <c r="L325" s="233"/>
      <c r="M325" s="233"/>
      <c r="N325" s="233"/>
      <c r="O325" s="233"/>
      <c r="P325" s="233"/>
      <c r="Q325" s="233"/>
      <c r="R325" s="233"/>
    </row>
    <row r="326" spans="1:18" s="231" customFormat="1" outlineLevel="1">
      <c r="A326" s="229"/>
      <c r="B326" s="229"/>
      <c r="C326" s="229"/>
      <c r="D326" s="229"/>
      <c r="E326" s="372" t="str">
        <f xml:space="preserve"> E$321</f>
        <v xml:space="preserve"> totex allowance for 1 given gate reached- water network plus (17-18 FYA CPIH deflated prices)</v>
      </c>
      <c r="F326" s="266" t="e">
        <f xml:space="preserve"> F$321</f>
        <v>#DIV/0!</v>
      </c>
      <c r="G326" s="372" t="str">
        <f xml:space="preserve"> G$201</f>
        <v>£m</v>
      </c>
      <c r="H326" s="254"/>
      <c r="I326" s="254"/>
      <c r="J326" s="254"/>
      <c r="K326" s="254"/>
      <c r="L326" s="254"/>
      <c r="M326" s="254"/>
      <c r="N326" s="254"/>
      <c r="O326" s="254"/>
      <c r="P326" s="254"/>
      <c r="Q326" s="254"/>
      <c r="R326" s="254"/>
    </row>
    <row r="327" spans="1:18" s="231" customFormat="1" outlineLevel="1">
      <c r="A327" s="229"/>
      <c r="B327" s="229"/>
      <c r="C327" s="229"/>
      <c r="D327" s="229"/>
      <c r="E327" s="229" t="str">
        <f>InputsR!F28&amp;" unspent totex clawback "&amp;TEXT(MID(InputsR!A22,1,100),1)&amp;" given gate reached - water network plus (17-18 FYA CPIH deflated prices)"</f>
        <v xml:space="preserve"> unspent totex clawback 1 given gate reached - water network plus (17-18 FYA CPIH deflated prices)</v>
      </c>
      <c r="F327" s="254" t="e">
        <f xml:space="preserve"> F326 - (F323+ABS(F324)+F325)</f>
        <v>#DIV/0!</v>
      </c>
      <c r="G327" s="229" t="s">
        <v>108</v>
      </c>
      <c r="H327" s="254"/>
      <c r="I327" s="254"/>
      <c r="J327" s="254"/>
      <c r="K327" s="254"/>
      <c r="L327" s="254"/>
      <c r="M327" s="254"/>
      <c r="N327" s="254"/>
      <c r="O327" s="254"/>
      <c r="P327" s="254"/>
      <c r="Q327" s="254"/>
      <c r="R327" s="254"/>
    </row>
    <row r="328" spans="1:18" s="231" customFormat="1" outlineLevel="1">
      <c r="A328" s="229"/>
      <c r="B328" s="229"/>
      <c r="C328" s="229"/>
      <c r="D328" s="229"/>
      <c r="E328" s="229"/>
      <c r="F328" s="254"/>
      <c r="G328" s="229"/>
      <c r="H328" s="254"/>
      <c r="I328" s="254"/>
      <c r="J328" s="254"/>
      <c r="K328" s="254"/>
      <c r="L328" s="254"/>
      <c r="M328" s="254"/>
      <c r="N328" s="254"/>
      <c r="O328" s="254"/>
      <c r="P328" s="254"/>
      <c r="Q328" s="254"/>
      <c r="R328" s="254"/>
    </row>
    <row r="329" spans="1:18" s="268" customFormat="1" outlineLevel="1">
      <c r="A329" s="233"/>
      <c r="B329" s="233"/>
      <c r="C329" s="233"/>
      <c r="D329" s="233"/>
      <c r="E329" s="233" t="str">
        <f xml:space="preserve"> InputsR!E$85</f>
        <v/>
      </c>
      <c r="F329" s="250">
        <f xml:space="preserve"> InputsR!F$85</f>
        <v>0</v>
      </c>
      <c r="G329" s="233" t="str">
        <f xml:space="preserve"> InputsR!G$84</f>
        <v>£m</v>
      </c>
      <c r="H329" s="233"/>
      <c r="I329" s="233"/>
      <c r="J329" s="233"/>
      <c r="K329" s="233"/>
      <c r="L329" s="233"/>
      <c r="M329" s="233"/>
      <c r="N329" s="233"/>
      <c r="O329" s="233"/>
      <c r="P329" s="233"/>
      <c r="Q329" s="233"/>
      <c r="R329" s="233"/>
    </row>
    <row r="330" spans="1:18" s="268" customFormat="1" outlineLevel="1">
      <c r="A330" s="233"/>
      <c r="B330" s="233"/>
      <c r="C330" s="233"/>
      <c r="D330" s="233"/>
      <c r="E330" s="233" t="str">
        <f>InputsR!$E$89</f>
        <v/>
      </c>
      <c r="F330" s="250">
        <f>InputsR!$F$89</f>
        <v>0</v>
      </c>
      <c r="G330" s="233" t="str">
        <f xml:space="preserve"> InputsR!G$84</f>
        <v>£m</v>
      </c>
      <c r="H330" s="233"/>
      <c r="I330" s="233"/>
      <c r="J330" s="233"/>
      <c r="K330" s="233"/>
      <c r="L330" s="233"/>
      <c r="M330" s="233"/>
      <c r="N330" s="233"/>
      <c r="O330" s="233"/>
      <c r="P330" s="233"/>
      <c r="Q330" s="233"/>
      <c r="R330" s="233"/>
    </row>
    <row r="331" spans="1:18" s="231" customFormat="1" outlineLevel="1">
      <c r="A331" s="229"/>
      <c r="B331" s="229"/>
      <c r="C331" s="229"/>
      <c r="D331" s="229"/>
      <c r="E331" s="372" t="str">
        <f xml:space="preserve"> E$326</f>
        <v xml:space="preserve"> totex allowance for 1 given gate reached- water network plus (17-18 FYA CPIH deflated prices)</v>
      </c>
      <c r="F331" s="266" t="e">
        <f xml:space="preserve"> F$326</f>
        <v>#DIV/0!</v>
      </c>
      <c r="G331" s="372" t="str">
        <f xml:space="preserve"> G$201</f>
        <v>£m</v>
      </c>
      <c r="H331" s="372"/>
      <c r="I331" s="372"/>
      <c r="J331" s="372"/>
      <c r="K331" s="372"/>
      <c r="L331" s="372"/>
      <c r="M331" s="372"/>
      <c r="N331" s="372"/>
      <c r="O331" s="372"/>
      <c r="P331" s="372"/>
      <c r="Q331" s="372"/>
      <c r="R331" s="372"/>
    </row>
    <row r="332" spans="1:18" s="231" customFormat="1" outlineLevel="1">
      <c r="A332" s="229"/>
      <c r="B332" s="229"/>
      <c r="C332" s="229"/>
      <c r="D332" s="229"/>
      <c r="E332" s="372" t="str">
        <f>InputsR!F28&amp;" adjustments to totex allowance for "&amp;TEXT(MID(InputsR!A22,1,100),1)&amp;" post PR19 - water network plus (17-18 FYA CPIH deflated prices)"</f>
        <v xml:space="preserve"> adjustments to totex allowance for 1 post PR19 - water network plus (17-18 FYA CPIH deflated prices)</v>
      </c>
      <c r="F332" s="266" t="e">
        <f>$F$324+$F$325</f>
        <v>#DIV/0!</v>
      </c>
      <c r="G332" s="372" t="str">
        <f xml:space="preserve"> G$201</f>
        <v>£m</v>
      </c>
      <c r="H332" s="372"/>
      <c r="I332" s="372"/>
      <c r="J332" s="372"/>
      <c r="K332" s="372"/>
      <c r="L332" s="372"/>
      <c r="M332" s="372"/>
      <c r="N332" s="372"/>
      <c r="O332" s="372"/>
      <c r="P332" s="372"/>
      <c r="Q332" s="372"/>
      <c r="R332" s="372"/>
    </row>
    <row r="333" spans="1:18" s="231" customFormat="1" outlineLevel="1">
      <c r="A333" s="229"/>
      <c r="B333" s="229"/>
      <c r="C333" s="229"/>
      <c r="D333" s="229"/>
      <c r="E333" s="229" t="str">
        <f>InputsR!F28&amp;" totex adjustment for "&amp;TEXT(MID(InputsR!A22,1,100),1)&amp;" with no totex sharing - water network plus (17-18 FYA CPIH deflated prices)"</f>
        <v xml:space="preserve"> totex adjustment for 1 with no totex sharing - water network plus (17-18 FYA CPIH deflated prices)</v>
      </c>
      <c r="F333" s="254" t="e">
        <f>IF((F329+F330)-F331&gt;=0,0,(F329+F330)-F331)+ABS(F332)</f>
        <v>#DIV/0!</v>
      </c>
      <c r="G333" s="229" t="s">
        <v>108</v>
      </c>
      <c r="H333" s="254"/>
      <c r="I333" s="254"/>
      <c r="J333" s="254"/>
      <c r="K333" s="254"/>
      <c r="L333" s="254"/>
      <c r="M333" s="254"/>
      <c r="N333" s="254"/>
      <c r="O333" s="254"/>
      <c r="P333" s="254"/>
      <c r="Q333" s="254"/>
      <c r="R333" s="254"/>
    </row>
    <row r="334" spans="1:18" s="231" customFormat="1" outlineLevel="1">
      <c r="A334" s="229"/>
      <c r="B334" s="229"/>
      <c r="C334" s="229"/>
      <c r="D334" s="229"/>
      <c r="E334" s="229"/>
      <c r="F334" s="254"/>
      <c r="G334" s="229"/>
      <c r="H334" s="254"/>
      <c r="I334" s="254"/>
      <c r="J334" s="254"/>
      <c r="K334" s="254"/>
      <c r="L334" s="254"/>
      <c r="M334" s="254"/>
      <c r="N334" s="254"/>
      <c r="O334" s="254"/>
      <c r="P334" s="254"/>
      <c r="Q334" s="254"/>
      <c r="R334" s="254"/>
    </row>
    <row r="335" spans="1:18" s="268" customFormat="1" outlineLevel="1">
      <c r="A335" s="233"/>
      <c r="B335" s="233"/>
      <c r="C335" s="233"/>
      <c r="D335" s="233"/>
      <c r="E335" s="233" t="str">
        <f xml:space="preserve"> InputsR!E$85</f>
        <v/>
      </c>
      <c r="F335" s="250">
        <f xml:space="preserve"> InputsR!F$85</f>
        <v>0</v>
      </c>
      <c r="G335" s="233" t="str">
        <f xml:space="preserve"> InputsR!G$84</f>
        <v>£m</v>
      </c>
      <c r="H335" s="233"/>
      <c r="I335" s="233"/>
      <c r="J335" s="250"/>
      <c r="K335" s="250"/>
      <c r="L335" s="250"/>
      <c r="M335" s="250"/>
      <c r="N335" s="250"/>
      <c r="O335" s="250"/>
      <c r="P335" s="250"/>
      <c r="Q335" s="250"/>
      <c r="R335" s="250"/>
    </row>
    <row r="336" spans="1:18" s="268" customFormat="1" outlineLevel="1">
      <c r="A336" s="233"/>
      <c r="B336" s="233"/>
      <c r="C336" s="233"/>
      <c r="D336" s="233"/>
      <c r="E336" s="233" t="str">
        <f>InputsR!$E$89</f>
        <v/>
      </c>
      <c r="F336" s="250">
        <f>InputsR!$F$89</f>
        <v>0</v>
      </c>
      <c r="G336" s="233" t="str">
        <f xml:space="preserve"> InputsR!G$84</f>
        <v>£m</v>
      </c>
      <c r="H336" s="233"/>
      <c r="I336" s="233"/>
      <c r="J336" s="250"/>
      <c r="K336" s="250"/>
      <c r="L336" s="250"/>
      <c r="M336" s="250"/>
      <c r="N336" s="250"/>
      <c r="O336" s="250"/>
      <c r="P336" s="250"/>
      <c r="Q336" s="250"/>
      <c r="R336" s="250"/>
    </row>
    <row r="337" spans="1:18" s="268" customFormat="1" outlineLevel="1">
      <c r="A337" s="233"/>
      <c r="B337" s="233"/>
      <c r="C337" s="233"/>
      <c r="D337" s="233"/>
      <c r="E337" s="233" t="str">
        <f>InputsR!F28&amp;" adjustments to totex allowance for "&amp;TEXT(MID(InputsR!A22,1,100),1)&amp;" post PR19 - water network plus (17-18 FYA CPIH deflated prices)"</f>
        <v xml:space="preserve"> adjustments to totex allowance for 1 post PR19 - water network plus (17-18 FYA CPIH deflated prices)</v>
      </c>
      <c r="F337" s="250" t="e">
        <f>F321</f>
        <v>#DIV/0!</v>
      </c>
      <c r="G337" s="233" t="str">
        <f xml:space="preserve"> InputsR!G$84</f>
        <v>£m</v>
      </c>
      <c r="H337" s="233"/>
      <c r="I337" s="233"/>
      <c r="J337" s="250"/>
      <c r="K337" s="250"/>
      <c r="L337" s="250"/>
      <c r="M337" s="250"/>
      <c r="N337" s="250"/>
      <c r="O337" s="250"/>
      <c r="P337" s="250"/>
      <c r="Q337" s="250"/>
      <c r="R337" s="250"/>
    </row>
    <row r="338" spans="1:18" s="231" customFormat="1" outlineLevel="1">
      <c r="A338" s="229"/>
      <c r="B338" s="229"/>
      <c r="C338" s="229"/>
      <c r="D338" s="229"/>
      <c r="E338" s="372" t="str">
        <f xml:space="preserve"> E$331</f>
        <v xml:space="preserve"> totex allowance for 1 given gate reached- water network plus (17-18 FYA CPIH deflated prices)</v>
      </c>
      <c r="F338" s="266" t="e">
        <f xml:space="preserve"> F$331</f>
        <v>#DIV/0!</v>
      </c>
      <c r="G338" s="372" t="str">
        <f xml:space="preserve"> G$201</f>
        <v>£m</v>
      </c>
      <c r="H338" s="372"/>
      <c r="I338" s="372"/>
      <c r="J338" s="372"/>
      <c r="K338" s="372"/>
      <c r="L338" s="372"/>
      <c r="M338" s="372"/>
      <c r="N338" s="372"/>
      <c r="O338" s="372"/>
      <c r="P338" s="372"/>
      <c r="Q338" s="372"/>
      <c r="R338" s="372"/>
    </row>
    <row r="339" spans="1:18" s="231" customFormat="1" outlineLevel="1">
      <c r="A339" s="229"/>
      <c r="B339" s="229"/>
      <c r="C339" s="229"/>
      <c r="D339" s="229"/>
      <c r="E339" s="230" t="str">
        <f xml:space="preserve"> InputsR!E$11</f>
        <v>Totex sharing rate</v>
      </c>
      <c r="F339" s="248">
        <f xml:space="preserve"> InputsR!F$11</f>
        <v>0.5</v>
      </c>
      <c r="G339" s="230" t="str">
        <f xml:space="preserve"> InputsR!G$11</f>
        <v>%</v>
      </c>
      <c r="H339" s="230"/>
      <c r="I339" s="230"/>
      <c r="J339" s="230"/>
      <c r="K339" s="230"/>
      <c r="L339" s="230"/>
      <c r="M339" s="230"/>
      <c r="N339" s="230"/>
      <c r="O339" s="230"/>
      <c r="P339" s="230"/>
      <c r="Q339" s="230"/>
      <c r="R339" s="230"/>
    </row>
    <row r="340" spans="1:18" s="231" customFormat="1" outlineLevel="1">
      <c r="A340" s="229"/>
      <c r="B340" s="229"/>
      <c r="C340" s="229"/>
      <c r="D340" s="229"/>
      <c r="E340" s="204" t="str">
        <f>InputsR!F28&amp;" totex sharing adjustment for "&amp;TEXT(MID(InputsR!A22,1,100),1)&amp;" - water network plus (17-18 FYA CPIH deflated prices)"</f>
        <v xml:space="preserve"> totex sharing adjustment for 1 - water network plus (17-18 FYA CPIH deflated prices)</v>
      </c>
      <c r="F340" s="254" t="e">
        <f>(($F$335+$F$336)-$F$338)*$F$339+IF($F$337&gt;=0,$F$337,0)</f>
        <v>#DIV/0!</v>
      </c>
      <c r="G340" s="229" t="s">
        <v>108</v>
      </c>
      <c r="H340" s="254"/>
      <c r="I340" s="254"/>
      <c r="J340" s="254"/>
      <c r="K340" s="254"/>
      <c r="L340" s="254"/>
      <c r="M340" s="254"/>
      <c r="N340" s="254"/>
      <c r="O340" s="254"/>
      <c r="P340" s="254"/>
      <c r="Q340" s="254"/>
      <c r="R340" s="254"/>
    </row>
    <row r="341" spans="1:18" s="166" customFormat="1" outlineLevel="1">
      <c r="A341" s="168"/>
      <c r="B341" s="168"/>
      <c r="C341" s="168"/>
      <c r="D341" s="168"/>
      <c r="E341" s="168"/>
      <c r="F341" s="171"/>
      <c r="G341" s="168"/>
      <c r="H341" s="171"/>
      <c r="I341" s="171"/>
      <c r="J341" s="171"/>
      <c r="K341" s="171"/>
      <c r="L341" s="171"/>
      <c r="M341" s="171"/>
      <c r="N341" s="171"/>
      <c r="O341" s="171"/>
      <c r="P341" s="171"/>
      <c r="Q341" s="171"/>
      <c r="R341" s="171"/>
    </row>
    <row r="342" spans="1:18" s="166" customFormat="1" outlineLevel="1">
      <c r="A342" s="168"/>
      <c r="B342" s="168"/>
      <c r="C342" s="168"/>
      <c r="D342" s="168"/>
      <c r="E342" s="188" t="str">
        <f xml:space="preserve"> E$333</f>
        <v xml:space="preserve"> totex adjustment for 1 with no totex sharing - water network plus (17-18 FYA CPIH deflated prices)</v>
      </c>
      <c r="F342" s="189" t="e">
        <f>F$333</f>
        <v>#DIV/0!</v>
      </c>
      <c r="G342" s="188" t="str">
        <f t="shared" ref="G342" si="17" xml:space="preserve"> G$213</f>
        <v>£m</v>
      </c>
      <c r="H342" s="196"/>
      <c r="I342" s="196"/>
      <c r="J342" s="196"/>
      <c r="K342" s="196"/>
      <c r="L342" s="196"/>
      <c r="M342" s="196"/>
      <c r="N342" s="196"/>
      <c r="O342" s="196"/>
      <c r="P342" s="196"/>
      <c r="Q342" s="196"/>
      <c r="R342" s="196"/>
    </row>
    <row r="343" spans="1:18" s="166" customFormat="1" outlineLevel="1">
      <c r="A343" s="168"/>
      <c r="B343" s="168"/>
      <c r="C343" s="168"/>
      <c r="D343" s="168"/>
      <c r="E343" s="193" t="str">
        <f xml:space="preserve"> E$340</f>
        <v xml:space="preserve"> totex sharing adjustment for 1 - water network plus (17-18 FYA CPIH deflated prices)</v>
      </c>
      <c r="F343" s="194" t="e">
        <f>F$340</f>
        <v>#DIV/0!</v>
      </c>
      <c r="G343" s="193" t="str">
        <f xml:space="preserve"> G$220</f>
        <v>£m</v>
      </c>
      <c r="H343" s="196"/>
      <c r="I343" s="196"/>
      <c r="J343" s="196"/>
      <c r="K343" s="196"/>
      <c r="L343" s="196"/>
      <c r="M343" s="196"/>
      <c r="N343" s="196"/>
      <c r="O343" s="196"/>
      <c r="P343" s="196"/>
      <c r="Q343" s="196"/>
      <c r="R343" s="196"/>
    </row>
    <row r="344" spans="1:18" s="166" customFormat="1" outlineLevel="1">
      <c r="A344" s="168"/>
      <c r="B344" s="168"/>
      <c r="C344" s="168"/>
      <c r="D344" s="168"/>
      <c r="E344" s="168" t="str">
        <f xml:space="preserve"> E$315</f>
        <v>Totex sharing application</v>
      </c>
      <c r="F344" s="171">
        <f xml:space="preserve"> F$315</f>
        <v>0</v>
      </c>
      <c r="G344" s="168" t="str">
        <f t="shared" ref="G344" si="18" xml:space="preserve"> G$16</f>
        <v>Boolean</v>
      </c>
      <c r="H344" s="168"/>
      <c r="I344" s="168"/>
      <c r="J344" s="168"/>
      <c r="K344" s="168"/>
      <c r="L344" s="168"/>
      <c r="M344" s="168"/>
      <c r="N344" s="168"/>
      <c r="O344" s="168"/>
      <c r="P344" s="168"/>
      <c r="Q344" s="168"/>
      <c r="R344" s="168"/>
    </row>
    <row r="345" spans="1:18" s="166" customFormat="1" outlineLevel="1">
      <c r="A345" s="168"/>
      <c r="B345" s="168"/>
      <c r="C345" s="168"/>
      <c r="D345" s="168"/>
      <c r="E345" s="170" t="str">
        <f>InputsR!F28&amp;" totex sharing adjustment for "&amp;TEXT(MID(InputsR!A22,1,100),1)&amp;" - water network plus (17-18 FYA CPIH deflated prices)"</f>
        <v xml:space="preserve"> totex sharing adjustment for 1 - water network plus (17-18 FYA CPIH deflated prices)</v>
      </c>
      <c r="F345" s="173" t="e">
        <f xml:space="preserve"> IF( F344 = 1, F343, F342 )</f>
        <v>#DIV/0!</v>
      </c>
      <c r="G345" s="170" t="s">
        <v>108</v>
      </c>
      <c r="H345" s="170"/>
      <c r="I345" s="170"/>
      <c r="J345" s="170"/>
      <c r="K345" s="170"/>
      <c r="L345" s="170"/>
      <c r="M345" s="170"/>
      <c r="N345" s="170"/>
      <c r="O345" s="170"/>
      <c r="P345" s="170"/>
      <c r="Q345" s="170"/>
      <c r="R345" s="170"/>
    </row>
    <row r="346" spans="1:18" s="166" customFormat="1" outlineLevel="1">
      <c r="A346" s="168"/>
      <c r="B346" s="168"/>
      <c r="C346" s="168"/>
      <c r="D346" s="168"/>
      <c r="E346" s="180"/>
      <c r="F346" s="247"/>
      <c r="G346" s="170"/>
      <c r="H346" s="170"/>
      <c r="I346" s="170"/>
      <c r="J346" s="170"/>
      <c r="K346" s="170"/>
      <c r="L346" s="170"/>
      <c r="M346" s="170"/>
      <c r="N346" s="170"/>
      <c r="O346" s="170"/>
      <c r="P346" s="170"/>
      <c r="Q346" s="170"/>
      <c r="R346" s="170"/>
    </row>
    <row r="347" spans="1:18" s="166" customFormat="1" outlineLevel="1">
      <c r="A347" s="168"/>
      <c r="B347" s="168"/>
      <c r="C347" s="168"/>
      <c r="D347" s="168"/>
      <c r="E347" s="270" t="str">
        <f xml:space="preserve"> E$345</f>
        <v xml:space="preserve"> totex sharing adjustment for 1 - water network plus (17-18 FYA CPIH deflated prices)</v>
      </c>
      <c r="F347" s="194" t="e">
        <f t="shared" ref="F347:G348" si="19" xml:space="preserve"> F$345</f>
        <v>#DIV/0!</v>
      </c>
      <c r="G347" s="270" t="str">
        <f t="shared" si="19"/>
        <v>£m</v>
      </c>
      <c r="H347" s="194"/>
      <c r="I347" s="194"/>
      <c r="J347" s="194"/>
      <c r="K347" s="194"/>
      <c r="L347" s="194"/>
      <c r="M347" s="194"/>
      <c r="N347" s="194"/>
      <c r="O347" s="194"/>
      <c r="P347" s="194"/>
      <c r="Q347" s="194"/>
      <c r="R347" s="194"/>
    </row>
    <row r="348" spans="1:18" s="431" customFormat="1" ht="14" outlineLevel="1">
      <c r="E348" s="257" t="str">
        <f>InputsR!$F$28&amp;" unspent allowance for "&amp;TEXT(MID(InputsR!A102,1,100),1)&amp;"Gate 1 and 2 - water network plus (17-18 FYA CPIH deflated prices)"</f>
        <v xml:space="preserve"> unspent allowance for Gate 1 and 2 - water network plus (17-18 FYA CPIH deflated prices)</v>
      </c>
      <c r="F348" s="226" t="e">
        <f>IF(((InputB!$C$4*InputsR!$F$55)+(InputB!$I$4*InputsR!$F$55))-InputB!$E$12&gt;=0,((InputB!$C$4*InputsR!$F$55)+(InputB!$I$4*InputsR!$F$55))-InputB!$E$12,0)</f>
        <v>#N/A</v>
      </c>
      <c r="G348" s="270" t="str">
        <f t="shared" si="19"/>
        <v>£m</v>
      </c>
    </row>
    <row r="349" spans="1:18" s="166" customFormat="1" outlineLevel="1">
      <c r="A349" s="168"/>
      <c r="B349" s="168"/>
      <c r="C349" s="168"/>
      <c r="D349" s="168"/>
      <c r="E349" s="195" t="str">
        <f xml:space="preserve"> E$327</f>
        <v xml:space="preserve"> unspent totex clawback 1 given gate reached - water network plus (17-18 FYA CPIH deflated prices)</v>
      </c>
      <c r="F349" s="194" t="e">
        <f t="shared" ref="F349:G349" si="20" xml:space="preserve"> F$327</f>
        <v>#DIV/0!</v>
      </c>
      <c r="G349" s="195" t="str">
        <f t="shared" si="20"/>
        <v>£m</v>
      </c>
      <c r="H349" s="170"/>
      <c r="I349" s="170"/>
      <c r="J349" s="170"/>
      <c r="K349" s="170"/>
      <c r="L349" s="170"/>
      <c r="M349" s="170"/>
      <c r="N349" s="170"/>
      <c r="O349" s="170"/>
      <c r="P349" s="170"/>
      <c r="Q349" s="170"/>
      <c r="R349" s="170"/>
    </row>
    <row r="350" spans="1:18" s="166" customFormat="1" outlineLevel="1">
      <c r="A350" s="168"/>
      <c r="B350" s="168"/>
      <c r="C350" s="168"/>
      <c r="D350" s="168"/>
      <c r="E350" s="195" t="str">
        <f>InputsR!F28&amp;" total totex adjustment for "&amp;TEXT(MID(InputsR!A22,1,100),1)&amp;" - water network plus (17-18 FYA CPIH deflated prices)"</f>
        <v xml:space="preserve"> total totex adjustment for 1 - water network plus (17-18 FYA CPIH deflated prices)</v>
      </c>
      <c r="F350" s="194" t="e">
        <f xml:space="preserve"> F347 + F349+F348</f>
        <v>#DIV/0!</v>
      </c>
      <c r="G350" s="195" t="s">
        <v>108</v>
      </c>
      <c r="H350" s="170"/>
      <c r="I350" s="170"/>
      <c r="J350" s="170"/>
      <c r="K350" s="170"/>
      <c r="L350" s="170"/>
      <c r="M350" s="170"/>
      <c r="N350" s="170"/>
      <c r="O350" s="170"/>
      <c r="P350" s="170"/>
      <c r="Q350" s="170"/>
      <c r="R350" s="170"/>
    </row>
    <row r="351" spans="1:18" s="166" customFormat="1" outlineLevel="1">
      <c r="A351" s="168"/>
      <c r="B351" s="168"/>
      <c r="C351" s="168"/>
      <c r="D351" s="168"/>
      <c r="E351" s="180"/>
      <c r="F351" s="247"/>
      <c r="G351" s="170"/>
      <c r="H351" s="170"/>
      <c r="I351" s="170"/>
      <c r="J351" s="170"/>
      <c r="K351" s="170"/>
      <c r="L351" s="170"/>
      <c r="M351" s="170"/>
      <c r="N351" s="170"/>
      <c r="O351" s="170"/>
      <c r="P351" s="170"/>
      <c r="Q351" s="170"/>
      <c r="R351" s="170"/>
    </row>
    <row r="352" spans="1:18" s="166" customFormat="1" outlineLevel="1">
      <c r="A352" s="168"/>
      <c r="B352" s="168"/>
      <c r="C352" s="168"/>
      <c r="D352" s="168"/>
      <c r="E352" s="195" t="str">
        <f>E$350</f>
        <v xml:space="preserve"> total totex adjustment for 1 - water network plus (17-18 FYA CPIH deflated prices)</v>
      </c>
      <c r="F352" s="194" t="e">
        <f>F$350</f>
        <v>#DIV/0!</v>
      </c>
      <c r="G352" s="195" t="str">
        <f xml:space="preserve"> G$230</f>
        <v>£m</v>
      </c>
      <c r="H352" s="170"/>
      <c r="I352" s="170"/>
      <c r="J352" s="174"/>
      <c r="K352" s="174"/>
      <c r="L352" s="174"/>
      <c r="M352" s="174"/>
      <c r="N352" s="174"/>
      <c r="O352" s="174"/>
      <c r="P352" s="174"/>
      <c r="Q352" s="174"/>
      <c r="R352" s="174"/>
    </row>
    <row r="353" spans="1:22" s="166" customFormat="1" outlineLevel="1">
      <c r="A353" s="168"/>
      <c r="B353" s="168"/>
      <c r="C353" s="168"/>
      <c r="D353" s="168"/>
      <c r="E353" s="167" t="str">
        <f xml:space="preserve"> InputsR!E$15</f>
        <v>Discount rate</v>
      </c>
      <c r="F353" s="246">
        <f>IF(OR(InputsR!F28="ANH",InputsR!F28="BRL",InputsR!F28="NES",InputsR!F28="YKY"),InputsR!$F$16,InputsR!$F$15)</f>
        <v>2.92E-2</v>
      </c>
      <c r="G353" s="167" t="str">
        <f xml:space="preserve"> InputsR!G$15</f>
        <v>%</v>
      </c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</row>
    <row r="354" spans="1:22" s="166" customFormat="1" outlineLevel="1">
      <c r="A354" s="168"/>
      <c r="B354" s="168"/>
      <c r="C354" s="168"/>
      <c r="D354" s="168"/>
      <c r="E354" s="111" t="str">
        <f xml:space="preserve"> InputsR!E$30</f>
        <v>Gate 1 has progessed upto</v>
      </c>
      <c r="F354" s="169">
        <f xml:space="preserve"> InputsR!F$30</f>
        <v>3</v>
      </c>
      <c r="G354" s="111" t="str">
        <f xml:space="preserve"> InputsR!G$30</f>
        <v>#</v>
      </c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  <c r="R354" s="111"/>
    </row>
    <row r="355" spans="1:22" s="179" customFormat="1" ht="13" outlineLevel="1">
      <c r="A355" s="175"/>
      <c r="B355" s="176"/>
      <c r="C355" s="177"/>
      <c r="D355" s="178"/>
      <c r="E355" s="67" t="str">
        <f xml:space="preserve"> Time!E$50</f>
        <v>Forecast Period Flag</v>
      </c>
      <c r="F355" s="249">
        <f xml:space="preserve"> Time!F$50</f>
        <v>0</v>
      </c>
      <c r="G355" s="67" t="str">
        <f xml:space="preserve"> Time!G$50</f>
        <v>flag</v>
      </c>
      <c r="H355" s="181">
        <f xml:space="preserve"> Time!H$50</f>
        <v>5</v>
      </c>
      <c r="I355" s="67">
        <f xml:space="preserve"> Time!I$50</f>
        <v>0</v>
      </c>
      <c r="J355" s="181">
        <f xml:space="preserve"> Time!J$50</f>
        <v>0</v>
      </c>
      <c r="K355" s="181">
        <f xml:space="preserve"> Time!K$50</f>
        <v>0</v>
      </c>
      <c r="L355" s="181">
        <f xml:space="preserve"> Time!L$50</f>
        <v>0</v>
      </c>
      <c r="M355" s="181">
        <f xml:space="preserve"> Time!M$50</f>
        <v>0</v>
      </c>
      <c r="N355" s="181">
        <f xml:space="preserve"> Time!N$50</f>
        <v>1</v>
      </c>
      <c r="O355" s="181">
        <f xml:space="preserve"> Time!O$50</f>
        <v>1</v>
      </c>
      <c r="P355" s="181">
        <f xml:space="preserve"> Time!P$50</f>
        <v>1</v>
      </c>
      <c r="Q355" s="181">
        <f xml:space="preserve"> Time!Q$50</f>
        <v>1</v>
      </c>
      <c r="R355" s="181">
        <f xml:space="preserve"> Time!R$50</f>
        <v>1</v>
      </c>
      <c r="S355" s="181">
        <f xml:space="preserve"> Time!S$50</f>
        <v>0</v>
      </c>
      <c r="T355" s="181">
        <f xml:space="preserve"> Time!T$50</f>
        <v>0</v>
      </c>
      <c r="U355" s="181">
        <f xml:space="preserve"> Time!U$50</f>
        <v>0</v>
      </c>
      <c r="V355" s="181">
        <f xml:space="preserve"> Time!V$50</f>
        <v>0</v>
      </c>
    </row>
    <row r="356" spans="1:22" s="166" customFormat="1" outlineLevel="1">
      <c r="A356" s="168"/>
      <c r="B356" s="168"/>
      <c r="C356" s="168"/>
      <c r="D356" s="168"/>
      <c r="E356" s="170" t="str">
        <f>InputsR!F28&amp;" total totex adjustment for "&amp;TEXT(MID(InputsR!A22,1,100),1)&amp;" financing adjustment - water network plus (17-18 FYA CPIH deflated prices)"</f>
        <v xml:space="preserve"> total totex adjustment for 1 financing adjustment - water network plus (17-18 FYA CPIH deflated prices)</v>
      </c>
      <c r="F356" s="173" t="e">
        <f xml:space="preserve"> IF( F354 = 4, 0, F352 * ( 1 + F353 ) ^ ( H355 - F354 ) - F352 )</f>
        <v>#DIV/0!</v>
      </c>
      <c r="G356" s="170" t="s">
        <v>108</v>
      </c>
      <c r="H356" s="170"/>
      <c r="I356" s="170"/>
      <c r="J356" s="174"/>
      <c r="K356" s="174"/>
      <c r="L356" s="174"/>
      <c r="M356" s="174"/>
      <c r="N356" s="174"/>
      <c r="O356" s="174"/>
      <c r="P356" s="174"/>
      <c r="Q356" s="174"/>
      <c r="R356" s="174"/>
    </row>
    <row r="357" spans="1:22" s="143" customFormat="1" outlineLevel="1">
      <c r="A357" s="111"/>
      <c r="B357" s="111"/>
      <c r="C357" s="111"/>
      <c r="D357" s="111"/>
      <c r="E357" s="190"/>
      <c r="F357" s="169"/>
      <c r="G357" s="111"/>
      <c r="H357" s="169"/>
      <c r="I357" s="169"/>
      <c r="J357" s="169"/>
      <c r="K357" s="169"/>
      <c r="L357" s="169"/>
      <c r="M357" s="169"/>
      <c r="N357" s="169"/>
      <c r="O357" s="169"/>
      <c r="P357" s="169"/>
      <c r="Q357" s="169"/>
      <c r="R357" s="169"/>
    </row>
    <row r="358" spans="1:22" s="166" customFormat="1" outlineLevel="1">
      <c r="A358" s="168"/>
      <c r="B358" s="168"/>
      <c r="C358" s="168"/>
      <c r="D358" s="168"/>
      <c r="E358" s="111" t="str">
        <f xml:space="preserve"> InputsR!E$67</f>
        <v/>
      </c>
      <c r="F358" s="169" t="e">
        <f xml:space="preserve"> InputsR!F$67</f>
        <v>#N/A</v>
      </c>
      <c r="G358" s="111" t="str">
        <f xml:space="preserve"> InputsR!G$66</f>
        <v>%</v>
      </c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111"/>
    </row>
    <row r="359" spans="1:22" s="143" customFormat="1" outlineLevel="1">
      <c r="A359" s="111"/>
      <c r="B359" s="111"/>
      <c r="C359" s="111"/>
      <c r="D359" s="111"/>
      <c r="E359" s="195" t="str">
        <f xml:space="preserve"> E$352</f>
        <v xml:space="preserve"> total totex adjustment for 1 - water network plus (17-18 FYA CPIH deflated prices)</v>
      </c>
      <c r="F359" s="194" t="e">
        <f xml:space="preserve"> F$352</f>
        <v>#DIV/0!</v>
      </c>
      <c r="G359" s="195" t="str">
        <f xml:space="preserve"> G$230</f>
        <v>£m</v>
      </c>
      <c r="H359" s="191"/>
      <c r="I359" s="191"/>
      <c r="J359" s="192"/>
      <c r="K359" s="192"/>
      <c r="L359" s="192"/>
      <c r="M359" s="192"/>
      <c r="N359" s="192"/>
      <c r="O359" s="192"/>
      <c r="P359" s="192"/>
      <c r="Q359" s="192"/>
      <c r="R359" s="192"/>
    </row>
    <row r="360" spans="1:22" s="143" customFormat="1" outlineLevel="1">
      <c r="A360" s="111"/>
      <c r="B360" s="111"/>
      <c r="C360" s="111"/>
      <c r="D360" s="111"/>
      <c r="E360" s="111" t="str">
        <f xml:space="preserve"> InputsR!E$101</f>
        <v/>
      </c>
      <c r="F360" s="198">
        <f xml:space="preserve"> InputsR!F$100</f>
        <v>0</v>
      </c>
      <c r="G360" s="111" t="str">
        <f xml:space="preserve"> InputsR!G$100</f>
        <v>£m</v>
      </c>
      <c r="H360" s="191"/>
      <c r="I360" s="191"/>
      <c r="J360" s="192"/>
      <c r="K360" s="192"/>
      <c r="L360" s="192"/>
      <c r="M360" s="192"/>
      <c r="N360" s="192"/>
      <c r="O360" s="192"/>
      <c r="P360" s="192"/>
      <c r="Q360" s="192"/>
      <c r="R360" s="192"/>
    </row>
    <row r="361" spans="1:22" s="143" customFormat="1" outlineLevel="1">
      <c r="A361" s="111"/>
      <c r="B361" s="111"/>
      <c r="C361" s="111"/>
      <c r="D361" s="111"/>
      <c r="E361" s="191" t="str">
        <f xml:space="preserve"> E$356</f>
        <v xml:space="preserve"> total totex adjustment for 1 financing adjustment - water network plus (17-18 FYA CPIH deflated prices)</v>
      </c>
      <c r="F361" s="189" t="e">
        <f xml:space="preserve"> F$356</f>
        <v>#DIV/0!</v>
      </c>
      <c r="G361" s="191" t="str">
        <f xml:space="preserve"> G$236</f>
        <v>£m</v>
      </c>
      <c r="H361" s="191"/>
      <c r="I361" s="191"/>
      <c r="J361" s="192"/>
      <c r="K361" s="192"/>
      <c r="L361" s="192"/>
      <c r="M361" s="192"/>
      <c r="N361" s="192"/>
      <c r="O361" s="192"/>
      <c r="P361" s="192"/>
      <c r="Q361" s="192"/>
      <c r="R361" s="192"/>
    </row>
    <row r="362" spans="1:22" s="143" customFormat="1" ht="15" outlineLevel="1" thickBot="1">
      <c r="A362" s="111"/>
      <c r="B362" s="111"/>
      <c r="C362" s="111"/>
      <c r="D362" s="111"/>
      <c r="E362" s="182" t="str">
        <f>InputsR!F28&amp;" revenue adjustment for "&amp;TEXT(MID(InputsR!A22,1,100),1)&amp;" incl. financing adjustment   - water network plus (17-18 FYA CPIH deflated prices)"</f>
        <v xml:space="preserve"> revenue adjustment for 1 incl. financing adjustment   - water network plus (17-18 FYA CPIH deflated prices)</v>
      </c>
      <c r="F362" s="183" t="e">
        <f xml:space="preserve"> F358 * ( F359 + F360 ) + F361</f>
        <v>#N/A</v>
      </c>
      <c r="G362" s="182" t="s">
        <v>108</v>
      </c>
      <c r="H362" s="182"/>
      <c r="I362" s="182"/>
      <c r="J362" s="182"/>
      <c r="K362" s="182"/>
      <c r="L362" s="182"/>
      <c r="M362" s="182"/>
      <c r="N362" s="182"/>
      <c r="O362" s="182"/>
      <c r="P362" s="182"/>
      <c r="Q362" s="182"/>
      <c r="R362" s="182"/>
    </row>
    <row r="363" spans="1:22" s="143" customFormat="1" ht="15" outlineLevel="1" thickTop="1">
      <c r="A363" s="111"/>
      <c r="B363" s="111"/>
      <c r="C363" s="111"/>
      <c r="D363" s="111"/>
      <c r="E363" s="168"/>
      <c r="F363" s="171"/>
      <c r="G363" s="168"/>
      <c r="H363" s="168"/>
      <c r="I363" s="168"/>
      <c r="J363" s="168"/>
      <c r="K363" s="168"/>
      <c r="L363" s="168"/>
      <c r="M363" s="168"/>
      <c r="N363" s="168"/>
      <c r="O363" s="168"/>
      <c r="P363" s="168"/>
      <c r="Q363" s="168"/>
      <c r="R363" s="168"/>
    </row>
    <row r="364" spans="1:22" s="166" customFormat="1" outlineLevel="1">
      <c r="A364" s="168"/>
      <c r="B364" s="168"/>
      <c r="C364" s="168"/>
      <c r="D364" s="168"/>
      <c r="E364" s="111" t="str">
        <f xml:space="preserve"> InputsR!E$67</f>
        <v/>
      </c>
      <c r="F364" s="169" t="e">
        <f xml:space="preserve"> InputsR!F$67</f>
        <v>#N/A</v>
      </c>
      <c r="G364" s="111" t="str">
        <f xml:space="preserve"> InputsR!G$66</f>
        <v>%</v>
      </c>
      <c r="H364" s="111"/>
      <c r="I364" s="111"/>
      <c r="J364" s="111"/>
      <c r="K364" s="111"/>
      <c r="L364" s="111"/>
      <c r="M364" s="111"/>
      <c r="N364" s="111"/>
      <c r="O364" s="111"/>
      <c r="P364" s="111"/>
      <c r="Q364" s="111"/>
      <c r="R364" s="111"/>
    </row>
    <row r="365" spans="1:22" s="143" customFormat="1" outlineLevel="1">
      <c r="A365" s="111"/>
      <c r="B365" s="111"/>
      <c r="C365" s="111"/>
      <c r="D365" s="111"/>
      <c r="E365" s="195" t="str">
        <f xml:space="preserve"> E$359</f>
        <v xml:space="preserve"> total totex adjustment for 1 - water network plus (17-18 FYA CPIH deflated prices)</v>
      </c>
      <c r="F365" s="194" t="e">
        <f xml:space="preserve"> F$359</f>
        <v>#DIV/0!</v>
      </c>
      <c r="G365" s="195" t="str">
        <f xml:space="preserve"> G$230</f>
        <v>£m</v>
      </c>
      <c r="H365" s="191"/>
      <c r="I365" s="191"/>
      <c r="J365" s="192"/>
      <c r="K365" s="192"/>
      <c r="L365" s="192"/>
      <c r="M365" s="192"/>
      <c r="N365" s="192"/>
      <c r="O365" s="192"/>
      <c r="P365" s="192"/>
      <c r="Q365" s="192"/>
      <c r="R365" s="192"/>
    </row>
    <row r="366" spans="1:22" s="143" customFormat="1" outlineLevel="1">
      <c r="A366" s="111"/>
      <c r="B366" s="111"/>
      <c r="C366" s="111"/>
      <c r="D366" s="111"/>
      <c r="E366" s="111" t="str">
        <f xml:space="preserve"> InputsR!E$101</f>
        <v/>
      </c>
      <c r="F366" s="169">
        <f xml:space="preserve"> InputsR!F$101</f>
        <v>0</v>
      </c>
      <c r="G366" s="111" t="str">
        <f xml:space="preserve"> InputsR!G$100</f>
        <v>£m</v>
      </c>
      <c r="H366" s="191"/>
      <c r="I366" s="191"/>
      <c r="J366" s="192"/>
      <c r="K366" s="192"/>
      <c r="L366" s="192"/>
      <c r="M366" s="192"/>
      <c r="N366" s="192"/>
      <c r="O366" s="192"/>
      <c r="P366" s="192"/>
      <c r="Q366" s="192"/>
      <c r="R366" s="192"/>
    </row>
    <row r="367" spans="1:22" s="143" customFormat="1" ht="15" outlineLevel="1" thickBot="1">
      <c r="A367" s="111"/>
      <c r="B367" s="111"/>
      <c r="C367" s="111"/>
      <c r="D367" s="111"/>
      <c r="E367" s="182" t="str">
        <f>InputsR!F28&amp;" RCV adjustment for "&amp;TEXT(MID(InputsR!A22,1,100),1)&amp;" - water network plus (17-18 FYA CPIH deflated prices)"</f>
        <v xml:space="preserve"> RCV adjustment for 1 - water network plus (17-18 FYA CPIH deflated prices)</v>
      </c>
      <c r="F367" s="183" t="e">
        <f xml:space="preserve"> ( 1 - F364 ) * ( F365 + F366 )</f>
        <v>#N/A</v>
      </c>
      <c r="G367" s="182" t="s">
        <v>108</v>
      </c>
      <c r="H367" s="182"/>
      <c r="I367" s="182"/>
      <c r="J367" s="182"/>
      <c r="K367" s="182"/>
      <c r="L367" s="182"/>
      <c r="M367" s="182"/>
      <c r="N367" s="182"/>
      <c r="O367" s="182"/>
      <c r="P367" s="182"/>
      <c r="Q367" s="182"/>
      <c r="R367" s="182"/>
    </row>
    <row r="368" spans="1:22" s="143" customFormat="1" ht="13.9" customHeight="1" outlineLevel="1" thickTop="1">
      <c r="A368" s="111"/>
      <c r="B368" s="111"/>
      <c r="C368" s="111"/>
      <c r="D368" s="111"/>
      <c r="E368" s="184"/>
      <c r="F368" s="185"/>
      <c r="G368" s="184"/>
      <c r="H368" s="184"/>
      <c r="I368" s="184"/>
      <c r="J368" s="184"/>
      <c r="K368" s="184"/>
      <c r="L368" s="184"/>
      <c r="M368" s="184"/>
      <c r="N368" s="184"/>
      <c r="O368" s="184"/>
      <c r="P368" s="184"/>
      <c r="Q368" s="184"/>
      <c r="R368" s="184"/>
    </row>
    <row r="369" spans="1:18" s="143" customFormat="1" outlineLevel="1">
      <c r="A369" s="111"/>
      <c r="B369" s="111"/>
      <c r="C369" s="111"/>
      <c r="D369" s="111"/>
      <c r="E369" s="184"/>
      <c r="F369" s="185"/>
      <c r="G369" s="184"/>
      <c r="H369" s="184"/>
      <c r="I369" s="184"/>
      <c r="J369" s="184"/>
      <c r="K369" s="184"/>
      <c r="L369" s="184"/>
      <c r="M369" s="184"/>
      <c r="N369" s="184"/>
      <c r="O369" s="184"/>
      <c r="P369" s="184"/>
      <c r="Q369" s="184"/>
      <c r="R369" s="184"/>
    </row>
    <row r="370" spans="1:18" s="143" customFormat="1">
      <c r="A370" s="111"/>
      <c r="B370" s="111"/>
      <c r="C370" s="111"/>
      <c r="D370" s="111"/>
      <c r="E370" s="184"/>
      <c r="F370" s="185"/>
      <c r="G370" s="184"/>
      <c r="H370" s="184"/>
      <c r="I370" s="184"/>
      <c r="J370" s="184"/>
      <c r="K370" s="184"/>
      <c r="L370" s="184"/>
      <c r="M370" s="184"/>
      <c r="N370" s="184"/>
      <c r="O370" s="184"/>
      <c r="P370" s="184"/>
      <c r="Q370" s="184"/>
      <c r="R370" s="184"/>
    </row>
    <row r="371" spans="1:18">
      <c r="A371" s="72" t="str">
        <f>"Calculation of adjustments " &amp; InputsR!A103</f>
        <v>Calculation of adjustments 0</v>
      </c>
      <c r="B371" s="72"/>
      <c r="C371" s="72"/>
      <c r="D371" s="72"/>
      <c r="E371" s="72"/>
      <c r="F371" s="245"/>
      <c r="G371" s="72"/>
      <c r="H371" s="72"/>
      <c r="I371" s="72"/>
      <c r="J371" s="72"/>
      <c r="K371" s="72"/>
      <c r="L371" s="72"/>
      <c r="M371" s="72"/>
      <c r="N371" s="72"/>
      <c r="O371" s="72"/>
      <c r="P371" s="72"/>
      <c r="Q371" s="72"/>
      <c r="R371" s="72"/>
    </row>
    <row r="372" spans="1:18">
      <c r="A372" s="339"/>
      <c r="B372" s="339"/>
      <c r="C372" s="339"/>
      <c r="D372" s="339"/>
      <c r="E372" s="339"/>
      <c r="F372" s="388"/>
      <c r="G372" s="339"/>
      <c r="H372" s="339"/>
      <c r="I372" s="339"/>
      <c r="J372" s="339"/>
      <c r="K372" s="339"/>
      <c r="L372" s="339"/>
      <c r="M372" s="339"/>
      <c r="N372" s="339"/>
      <c r="O372" s="339"/>
      <c r="P372" s="339"/>
      <c r="Q372" s="339"/>
      <c r="R372" s="339"/>
    </row>
    <row r="373" spans="1:18" s="143" customFormat="1">
      <c r="A373" s="111"/>
      <c r="B373" s="111"/>
      <c r="C373" s="111"/>
      <c r="D373" s="111"/>
      <c r="E373" s="111" t="str">
        <f xml:space="preserve"> InputsR!E$125</f>
        <v>1 totex allowance for 1 - water resources (17-18 FYA CPIH deflated prices)</v>
      </c>
      <c r="F373" s="169">
        <f xml:space="preserve"> InputsR!F$125</f>
        <v>0</v>
      </c>
      <c r="G373" s="111" t="str">
        <f xml:space="preserve"> InputsR!G$125</f>
        <v>£m</v>
      </c>
      <c r="H373" s="111"/>
      <c r="I373" s="111"/>
      <c r="J373" s="111"/>
      <c r="K373" s="111"/>
      <c r="L373" s="111"/>
      <c r="M373" s="111"/>
      <c r="N373" s="111"/>
      <c r="O373" s="111"/>
      <c r="P373" s="111"/>
      <c r="Q373" s="111"/>
      <c r="R373" s="111"/>
    </row>
    <row r="374" spans="1:18">
      <c r="A374" s="339"/>
      <c r="B374" s="339"/>
      <c r="C374" s="339"/>
      <c r="D374" s="339"/>
      <c r="E374" s="111" t="str">
        <f xml:space="preserve"> InputsR!E$126</f>
        <v>1 totex allowance for 1 - water resources (17-18 FYA CPIH deflated prices)</v>
      </c>
      <c r="F374" s="169">
        <f xml:space="preserve"> InputsR!F$126</f>
        <v>0</v>
      </c>
      <c r="G374" s="111" t="str">
        <f xml:space="preserve"> InputsR!G$126</f>
        <v>£m</v>
      </c>
      <c r="H374" s="111"/>
      <c r="I374" s="111"/>
      <c r="J374" s="111"/>
      <c r="K374" s="111"/>
      <c r="L374" s="111"/>
      <c r="M374" s="111"/>
      <c r="N374" s="111"/>
      <c r="O374" s="111"/>
      <c r="P374" s="111"/>
      <c r="Q374" s="111"/>
      <c r="R374" s="111"/>
    </row>
    <row r="375" spans="1:18">
      <c r="A375" s="339"/>
      <c r="B375" s="339"/>
      <c r="C375" s="339"/>
      <c r="D375" s="339"/>
      <c r="E375" s="111" t="str">
        <f xml:space="preserve"> InputsR!E$127</f>
        <v>1 totex allowance for 1 - water resources (17-18 FYA CPIH deflated prices)</v>
      </c>
      <c r="F375" s="169">
        <f xml:space="preserve"> InputsR!F$127</f>
        <v>0</v>
      </c>
      <c r="G375" s="111" t="str">
        <f xml:space="preserve"> InputsR!G$127</f>
        <v>£m</v>
      </c>
      <c r="H375" s="111"/>
      <c r="I375" s="111"/>
      <c r="J375" s="111"/>
      <c r="K375" s="111"/>
      <c r="L375" s="111"/>
      <c r="M375" s="111"/>
      <c r="N375" s="111"/>
      <c r="O375" s="111"/>
      <c r="P375" s="111"/>
      <c r="Q375" s="111"/>
      <c r="R375" s="111"/>
    </row>
    <row r="376" spans="1:18">
      <c r="A376" s="339"/>
      <c r="B376" s="339"/>
      <c r="C376" s="339"/>
      <c r="D376" s="339"/>
      <c r="E376" s="339" t="str">
        <f>"Total totex allowance " &amp;TEXT( MID( InputsR!$A$103, 1, 100 ), 1 ) &amp;" - water resources"</f>
        <v>Total totex allowance 1 - water resources</v>
      </c>
      <c r="F376" s="388">
        <f xml:space="preserve"> F373 + F374</f>
        <v>0</v>
      </c>
      <c r="G376" s="339" t="s">
        <v>108</v>
      </c>
      <c r="H376" s="339"/>
      <c r="I376" s="339"/>
      <c r="J376" s="339"/>
      <c r="K376" s="339"/>
      <c r="L376" s="339"/>
      <c r="M376" s="339"/>
      <c r="N376" s="339"/>
      <c r="O376" s="339"/>
      <c r="P376" s="339"/>
      <c r="Q376" s="339"/>
      <c r="R376" s="339"/>
    </row>
    <row r="377" spans="1:18">
      <c r="A377" s="339"/>
      <c r="B377" s="339"/>
      <c r="C377" s="339"/>
      <c r="D377" s="339"/>
      <c r="E377" s="339"/>
      <c r="F377" s="388"/>
      <c r="G377" s="339"/>
      <c r="H377" s="339"/>
      <c r="I377" s="339"/>
      <c r="J377" s="339"/>
      <c r="K377" s="339"/>
      <c r="L377" s="339"/>
      <c r="M377" s="339"/>
      <c r="N377" s="339"/>
      <c r="O377" s="339"/>
      <c r="P377" s="339"/>
      <c r="Q377" s="339"/>
      <c r="R377" s="339"/>
    </row>
    <row r="378" spans="1:18" s="143" customFormat="1">
      <c r="A378" s="111"/>
      <c r="B378" s="111"/>
      <c r="C378" s="111"/>
      <c r="D378" s="111"/>
      <c r="E378" s="111" t="str">
        <f xml:space="preserve"> InputsR!E$133</f>
        <v>1 totex allowance for 1 - water network plus (17-18 FYA CPIH deflated prices)</v>
      </c>
      <c r="F378" s="169">
        <f xml:space="preserve"> InputsR!F$133</f>
        <v>0</v>
      </c>
      <c r="G378" s="111" t="str">
        <f xml:space="preserve"> InputsR!G$133</f>
        <v>£m</v>
      </c>
      <c r="H378" s="111"/>
      <c r="I378" s="111"/>
      <c r="J378" s="111"/>
      <c r="K378" s="111"/>
      <c r="L378" s="111"/>
      <c r="M378" s="111"/>
      <c r="N378" s="111"/>
      <c r="O378" s="111"/>
      <c r="P378" s="111"/>
      <c r="Q378" s="111"/>
      <c r="R378" s="111"/>
    </row>
    <row r="379" spans="1:18" s="143" customFormat="1">
      <c r="A379" s="111"/>
      <c r="B379" s="111"/>
      <c r="C379" s="111"/>
      <c r="D379" s="111"/>
      <c r="E379" s="111" t="str">
        <f xml:space="preserve"> InputsR!E$134</f>
        <v>1 totex allowance for 1 - water network plus (17-18 FYA CPIH deflated prices)</v>
      </c>
      <c r="F379" s="169">
        <f xml:space="preserve"> InputsR!F$134</f>
        <v>0</v>
      </c>
      <c r="G379" s="111" t="str">
        <f xml:space="preserve"> InputsR!G$134</f>
        <v>£m</v>
      </c>
      <c r="H379" s="111"/>
      <c r="I379" s="111"/>
      <c r="J379" s="111"/>
      <c r="K379" s="111"/>
      <c r="L379" s="111"/>
      <c r="M379" s="111"/>
      <c r="N379" s="111"/>
      <c r="O379" s="111"/>
      <c r="P379" s="111"/>
      <c r="Q379" s="111"/>
      <c r="R379" s="111"/>
    </row>
    <row r="380" spans="1:18" s="143" customFormat="1">
      <c r="A380" s="111"/>
      <c r="B380" s="111"/>
      <c r="C380" s="111"/>
      <c r="D380" s="111"/>
      <c r="E380" s="111" t="str">
        <f xml:space="preserve"> InputsR!E$135</f>
        <v>1 totex allowance for 1 - water network plus (17-18 FYA CPIH deflated prices)</v>
      </c>
      <c r="F380" s="169">
        <f xml:space="preserve"> InputsR!F$135</f>
        <v>0</v>
      </c>
      <c r="G380" s="111" t="str">
        <f xml:space="preserve"> InputsR!G$135</f>
        <v>£m</v>
      </c>
      <c r="H380" s="111"/>
      <c r="I380" s="111"/>
      <c r="J380" s="111"/>
      <c r="K380" s="111"/>
      <c r="L380" s="111"/>
      <c r="M380" s="111"/>
      <c r="N380" s="111"/>
      <c r="O380" s="111"/>
      <c r="P380" s="111"/>
      <c r="Q380" s="111"/>
      <c r="R380" s="111"/>
    </row>
    <row r="381" spans="1:18">
      <c r="A381" s="339"/>
      <c r="B381" s="339"/>
      <c r="C381" s="339"/>
      <c r="D381" s="339"/>
      <c r="E381" s="339" t="str">
        <f>"Total totex allowance " &amp;TEXT( MID( InputsR!$A$103, 1, 100 ), 1 ) &amp;"  - water network plus"</f>
        <v>Total totex allowance 1  - water network plus</v>
      </c>
      <c r="F381" s="388">
        <f xml:space="preserve"> F378 + F379</f>
        <v>0</v>
      </c>
      <c r="G381" s="339" t="s">
        <v>108</v>
      </c>
      <c r="H381" s="388"/>
      <c r="I381" s="388"/>
      <c r="J381" s="388"/>
      <c r="K381" s="388"/>
      <c r="L381" s="388"/>
      <c r="M381" s="388"/>
      <c r="N381" s="388"/>
      <c r="O381" s="388"/>
      <c r="P381" s="388"/>
      <c r="Q381" s="388"/>
      <c r="R381" s="388"/>
    </row>
    <row r="382" spans="1:18">
      <c r="A382" s="339"/>
      <c r="B382" s="339"/>
      <c r="C382" s="339"/>
      <c r="D382" s="339"/>
      <c r="E382" s="339"/>
      <c r="F382" s="388"/>
      <c r="G382" s="339"/>
      <c r="H382" s="339"/>
      <c r="I382" s="339"/>
      <c r="J382" s="339"/>
      <c r="K382" s="339"/>
      <c r="L382" s="339"/>
      <c r="M382" s="339"/>
      <c r="N382" s="339"/>
      <c r="O382" s="339"/>
      <c r="P382" s="339"/>
      <c r="Q382" s="339"/>
      <c r="R382" s="339"/>
    </row>
    <row r="383" spans="1:18">
      <c r="A383" s="339"/>
      <c r="B383" s="172" t="str">
        <f>"Company 4 " &amp;InputsR!F107 &amp;" adjustments"</f>
        <v>Company 4 0 adjustments</v>
      </c>
      <c r="C383" s="172"/>
      <c r="D383" s="339"/>
      <c r="E383" s="111"/>
      <c r="F383" s="169"/>
      <c r="G383" s="111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</row>
    <row r="384" spans="1:18" outlineLevel="1">
      <c r="A384" s="339"/>
      <c r="B384" s="339"/>
      <c r="C384" s="172"/>
      <c r="D384" s="339"/>
      <c r="E384" s="111"/>
      <c r="F384" s="169"/>
      <c r="G384" s="111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</row>
    <row r="385" spans="1:18" outlineLevel="1">
      <c r="A385" s="339"/>
      <c r="B385" s="339"/>
      <c r="C385" s="172" t="s">
        <v>206</v>
      </c>
      <c r="D385" s="172"/>
      <c r="E385" s="111"/>
      <c r="F385" s="169"/>
      <c r="G385" s="111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</row>
    <row r="386" spans="1:18" outlineLevel="1">
      <c r="A386" s="339"/>
      <c r="B386" s="339"/>
      <c r="C386" s="339"/>
      <c r="D386" s="339"/>
      <c r="E386" s="111"/>
      <c r="F386" s="169"/>
      <c r="G386" s="111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</row>
    <row r="387" spans="1:18" s="166" customFormat="1" outlineLevel="1">
      <c r="A387" s="168"/>
      <c r="B387" s="168"/>
      <c r="C387" s="168"/>
      <c r="D387" s="168"/>
      <c r="E387" s="111" t="str">
        <f xml:space="preserve"> InputsR!E$114</f>
        <v>1 cumulative percentage of allocated spend given gate reached for 1</v>
      </c>
      <c r="F387" s="246" t="e">
        <f xml:space="preserve"> InputsR!F$121</f>
        <v>#N/A</v>
      </c>
      <c r="G387" s="111" t="str">
        <f xml:space="preserve"> InputsR!G$114</f>
        <v>%</v>
      </c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</row>
    <row r="388" spans="1:18" s="143" customFormat="1" outlineLevel="1">
      <c r="A388" s="111"/>
      <c r="B388" s="111"/>
      <c r="C388" s="111"/>
      <c r="D388" s="111"/>
      <c r="E388" s="111" t="str">
        <f xml:space="preserve"> InputsR!E$13</f>
        <v>Totex sharing threshold - cumulative spend</v>
      </c>
      <c r="F388" s="246" t="e">
        <f xml:space="preserve"> InputsR!F$114</f>
        <v>#N/A</v>
      </c>
      <c r="G388" s="111" t="str">
        <f xml:space="preserve"> InputsR!G$13</f>
        <v>%</v>
      </c>
      <c r="H388" s="111"/>
      <c r="I388" s="111"/>
      <c r="J388" s="111"/>
      <c r="K388" s="111"/>
      <c r="L388" s="111"/>
      <c r="M388" s="111"/>
      <c r="N388" s="111"/>
      <c r="O388" s="111"/>
      <c r="P388" s="111"/>
      <c r="Q388" s="111"/>
      <c r="R388" s="111"/>
    </row>
    <row r="389" spans="1:18" s="143" customFormat="1" outlineLevel="1">
      <c r="A389" s="111"/>
      <c r="B389" s="111"/>
      <c r="C389" s="111"/>
      <c r="D389" s="111"/>
      <c r="E389" s="111" t="str">
        <f>InputsR!E$112</f>
        <v>Has the solution closed at Gate 2?</v>
      </c>
      <c r="F389" s="278">
        <f>InputsR!F$112</f>
        <v>0</v>
      </c>
      <c r="G389" s="111"/>
      <c r="H389" s="111"/>
      <c r="I389" s="111"/>
      <c r="J389" s="111"/>
      <c r="K389" s="111"/>
      <c r="L389" s="111"/>
      <c r="M389" s="111"/>
      <c r="N389" s="111"/>
      <c r="O389" s="111"/>
      <c r="P389" s="111"/>
      <c r="Q389" s="111"/>
      <c r="R389" s="111"/>
    </row>
    <row r="390" spans="1:18" s="166" customFormat="1" outlineLevel="1">
      <c r="A390" s="168"/>
      <c r="B390" s="168"/>
      <c r="C390" s="168"/>
      <c r="D390" s="168"/>
      <c r="E390" s="168" t="s">
        <v>207</v>
      </c>
      <c r="F390" s="173" t="e">
        <f xml:space="preserve"> IF(F389="Yes",0, IF(F387&gt;F388,1,0))</f>
        <v>#N/A</v>
      </c>
      <c r="G390" s="168" t="s">
        <v>208</v>
      </c>
      <c r="H390" s="168"/>
      <c r="I390" s="168"/>
      <c r="J390" s="168"/>
      <c r="K390" s="168"/>
      <c r="L390" s="168"/>
      <c r="M390" s="168"/>
      <c r="N390" s="168"/>
      <c r="O390" s="168"/>
      <c r="P390" s="168"/>
      <c r="Q390" s="168"/>
      <c r="R390" s="168"/>
    </row>
    <row r="391" spans="1:18" outlineLevel="1">
      <c r="A391" s="339"/>
      <c r="B391" s="339"/>
      <c r="C391" s="339"/>
      <c r="D391" s="339"/>
      <c r="E391" s="111"/>
      <c r="F391" s="169"/>
      <c r="G391" s="111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</row>
    <row r="392" spans="1:18" s="143" customFormat="1" outlineLevel="1">
      <c r="A392" s="111"/>
      <c r="B392" s="111"/>
      <c r="C392" s="111"/>
      <c r="D392" s="111"/>
      <c r="E392" s="111" t="str">
        <f xml:space="preserve"> InputsR!E$125</f>
        <v>1 totex allowance for 1 - water resources (17-18 FYA CPIH deflated prices)</v>
      </c>
      <c r="F392" s="169">
        <f xml:space="preserve"> InputsR!F$125</f>
        <v>0</v>
      </c>
      <c r="G392" s="111" t="str">
        <f xml:space="preserve"> InputsR!G$125</f>
        <v>£m</v>
      </c>
      <c r="H392" s="169"/>
      <c r="I392" s="169"/>
      <c r="J392" s="169"/>
      <c r="K392" s="169"/>
      <c r="L392" s="169"/>
      <c r="M392" s="169"/>
      <c r="N392" s="169"/>
      <c r="O392" s="169"/>
      <c r="P392" s="169"/>
      <c r="Q392" s="169"/>
      <c r="R392" s="169"/>
    </row>
    <row r="393" spans="1:18" s="143" customFormat="1" outlineLevel="1">
      <c r="A393" s="111"/>
      <c r="B393" s="111"/>
      <c r="C393" s="111"/>
      <c r="D393" s="111"/>
      <c r="E393" s="111" t="str">
        <f>InputsR!F107&amp;" totex adjustment for change of partnership for "&amp;TEXT(MID(InputsR!A103,1,100),1)</f>
        <v>0 totex adjustment for change of partnership for 1</v>
      </c>
      <c r="F393" s="250" t="e">
        <f>(((InputB!$C$19*InputB!$D$21+InputB!$I$19*InputB!$J$21+InputB!$O$19*InputB!$P$21)*InputB!$C$23)-(InputB!$D$21/(1/InputB!$C$23)*$F387))*$F392+(((InputB!$U$19*InputB!$V$21)*InputsR!$F118)-((InputB!$U$19*(InputB!$X$21)*InputsR!$F118))-((InputB!$U$19*(InputB!$Z$21)*InputsR!$F118)))*$F392</f>
        <v>#DIV/0!</v>
      </c>
      <c r="G393" s="111" t="str">
        <f xml:space="preserve"> InputsR!G$125</f>
        <v>£m</v>
      </c>
      <c r="H393" s="169"/>
      <c r="I393" s="169"/>
      <c r="J393" s="169"/>
      <c r="K393" s="169"/>
      <c r="L393" s="169"/>
      <c r="M393" s="169"/>
      <c r="N393" s="169"/>
      <c r="O393" s="169"/>
      <c r="P393" s="169"/>
      <c r="Q393" s="169"/>
      <c r="R393" s="169"/>
    </row>
    <row r="394" spans="1:18" s="143" customFormat="1" outlineLevel="1">
      <c r="A394" s="111"/>
      <c r="B394" s="111"/>
      <c r="C394" s="111"/>
      <c r="D394" s="111"/>
      <c r="E394" s="111" t="str">
        <f>InputsR!E129</f>
        <v>1 additional totex allowance for 1 - water resources (17-18 FYA CPIH deflated prices)</v>
      </c>
      <c r="F394" s="250">
        <f>InputsR!F129</f>
        <v>0</v>
      </c>
      <c r="G394" s="111" t="str">
        <f xml:space="preserve"> InputsR!G$125</f>
        <v>£m</v>
      </c>
      <c r="H394" s="169"/>
      <c r="I394" s="169"/>
      <c r="J394" s="169"/>
      <c r="K394" s="169"/>
      <c r="L394" s="169"/>
      <c r="M394" s="169"/>
      <c r="N394" s="169"/>
      <c r="O394" s="169"/>
      <c r="P394" s="169"/>
      <c r="Q394" s="169"/>
      <c r="R394" s="169"/>
    </row>
    <row r="395" spans="1:18" s="166" customFormat="1" outlineLevel="1">
      <c r="A395" s="168"/>
      <c r="B395" s="168"/>
      <c r="C395" s="168"/>
      <c r="D395" s="168"/>
      <c r="E395" s="111" t="str">
        <f xml:space="preserve"> InputsR!E$114</f>
        <v>1 cumulative percentage of allocated spend given gate reached for 1</v>
      </c>
      <c r="F395" s="246" t="e">
        <f xml:space="preserve"> InputsR!F$121</f>
        <v>#N/A</v>
      </c>
      <c r="G395" s="111" t="str">
        <f xml:space="preserve"> InputsR!G$114</f>
        <v>%</v>
      </c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</row>
    <row r="396" spans="1:18" s="166" customFormat="1" outlineLevel="1">
      <c r="A396" s="168"/>
      <c r="B396" s="168"/>
      <c r="C396" s="168"/>
      <c r="D396" s="168"/>
      <c r="E396" s="168" t="str">
        <f>InputsR!$F$107 &amp;" totex allowance for " &amp;TEXT( MID( InputsR!$A$103, 1, 100 ), 1 ) &amp; " given gate reached - water resources (17-18 FYA CPIH deflated prices)"</f>
        <v>0 totex allowance for 1 given gate reached - water resources (17-18 FYA CPIH deflated prices)</v>
      </c>
      <c r="F396" s="254" t="e">
        <f xml:space="preserve"> (F392 * F395)+IF(F393&gt;=0,F393,0)+(F394*InputB!$P$21)</f>
        <v>#N/A</v>
      </c>
      <c r="G396" s="168" t="s">
        <v>108</v>
      </c>
      <c r="H396" s="171"/>
      <c r="I396" s="171"/>
      <c r="J396" s="171"/>
      <c r="K396" s="171"/>
      <c r="L396" s="171"/>
      <c r="M396" s="171"/>
      <c r="N396" s="171"/>
      <c r="O396" s="171"/>
      <c r="P396" s="171"/>
      <c r="Q396" s="171"/>
      <c r="R396" s="171"/>
    </row>
    <row r="397" spans="1:18" s="166" customFormat="1" outlineLevel="1">
      <c r="A397" s="168"/>
      <c r="B397" s="168"/>
      <c r="C397" s="168"/>
      <c r="D397" s="168"/>
      <c r="E397" s="168"/>
      <c r="F397" s="171"/>
      <c r="G397" s="168"/>
      <c r="H397" s="171"/>
      <c r="I397" s="171"/>
      <c r="J397" s="171"/>
      <c r="K397" s="171"/>
      <c r="L397" s="171"/>
      <c r="M397" s="171"/>
      <c r="N397" s="171"/>
      <c r="O397" s="171"/>
      <c r="P397" s="171"/>
      <c r="Q397" s="171"/>
      <c r="R397" s="171"/>
    </row>
    <row r="398" spans="1:18" s="166" customFormat="1" outlineLevel="1">
      <c r="A398" s="168"/>
      <c r="B398" s="168"/>
      <c r="C398" s="168"/>
      <c r="D398" s="168"/>
      <c r="E398" s="168" t="str">
        <f>InputsR!E$125</f>
        <v>1 totex allowance for 1 - water resources (17-18 FYA CPIH deflated prices)</v>
      </c>
      <c r="F398" s="168">
        <f>InputsR!F$125</f>
        <v>0</v>
      </c>
      <c r="G398" s="168" t="str">
        <f>InputsR!G$125</f>
        <v>£m</v>
      </c>
      <c r="H398" s="171"/>
      <c r="I398" s="171"/>
      <c r="J398" s="171"/>
      <c r="K398" s="171"/>
      <c r="L398" s="171"/>
      <c r="M398" s="171"/>
      <c r="N398" s="171"/>
      <c r="O398" s="171"/>
      <c r="P398" s="171"/>
      <c r="Q398" s="171"/>
      <c r="R398" s="171"/>
    </row>
    <row r="399" spans="1:18" s="166" customFormat="1" outlineLevel="1">
      <c r="A399" s="168"/>
      <c r="B399" s="168"/>
      <c r="C399" s="168"/>
      <c r="D399" s="168"/>
      <c r="E399" s="168" t="str">
        <f>E393</f>
        <v>0 totex adjustment for change of partnership for 1</v>
      </c>
      <c r="F399" s="229" t="e">
        <f>F393</f>
        <v>#DIV/0!</v>
      </c>
      <c r="G399" s="168" t="str">
        <f>InputsR!G$125</f>
        <v>£m</v>
      </c>
      <c r="H399" s="171"/>
      <c r="I399" s="171"/>
      <c r="J399" s="171"/>
      <c r="K399" s="171"/>
      <c r="L399" s="171"/>
      <c r="M399" s="171"/>
      <c r="N399" s="171"/>
      <c r="O399" s="171"/>
      <c r="P399" s="171"/>
      <c r="Q399" s="171"/>
      <c r="R399" s="171"/>
    </row>
    <row r="400" spans="1:18" s="166" customFormat="1" outlineLevel="1">
      <c r="A400" s="168"/>
      <c r="B400" s="168"/>
      <c r="C400" s="168"/>
      <c r="D400" s="168"/>
      <c r="E400" s="168" t="str">
        <f>E394</f>
        <v>1 additional totex allowance for 1 - water resources (17-18 FYA CPIH deflated prices)</v>
      </c>
      <c r="F400" s="229">
        <f>F394</f>
        <v>0</v>
      </c>
      <c r="G400" s="168" t="str">
        <f>InputsR!G$125</f>
        <v>£m</v>
      </c>
      <c r="H400" s="171"/>
      <c r="I400" s="171"/>
      <c r="J400" s="171"/>
      <c r="K400" s="171"/>
      <c r="L400" s="171"/>
      <c r="M400" s="171"/>
      <c r="N400" s="171"/>
      <c r="O400" s="171"/>
      <c r="P400" s="171"/>
      <c r="Q400" s="171"/>
      <c r="R400" s="171"/>
    </row>
    <row r="401" spans="1:18" s="166" customFormat="1" outlineLevel="1">
      <c r="A401" s="168"/>
      <c r="B401" s="168"/>
      <c r="C401" s="168"/>
      <c r="D401" s="168"/>
      <c r="E401" s="168" t="str">
        <f>E$396</f>
        <v>0 totex allowance for 1 given gate reached - water resources (17-18 FYA CPIH deflated prices)</v>
      </c>
      <c r="F401" s="171" t="e">
        <f t="shared" ref="F401:G402" si="21">F$396</f>
        <v>#N/A</v>
      </c>
      <c r="G401" s="168" t="str">
        <f t="shared" si="21"/>
        <v>£m</v>
      </c>
      <c r="H401" s="171"/>
      <c r="I401" s="171"/>
      <c r="J401" s="171"/>
      <c r="K401" s="171"/>
      <c r="L401" s="171"/>
      <c r="M401" s="171"/>
      <c r="N401" s="171"/>
      <c r="O401" s="171"/>
      <c r="P401" s="171"/>
      <c r="Q401" s="171"/>
      <c r="R401" s="171"/>
    </row>
    <row r="402" spans="1:18" s="166" customFormat="1" outlineLevel="1">
      <c r="A402" s="168"/>
      <c r="B402" s="168"/>
      <c r="C402" s="168"/>
      <c r="D402" s="168"/>
      <c r="E402" s="168" t="str">
        <f>InputsR!$F$107&amp;" unspent totex clawback for"&amp;TEXT(MID(InputsR!$A$103,3,100),1)&amp;" given gate reached - water resources (17-18 FYA CPIH deflated prices)"</f>
        <v>0 unspent totex clawback for given gate reached - water resources (17-18 FYA CPIH deflated prices)</v>
      </c>
      <c r="F402" s="254" t="e">
        <f>F401-((F398)+ABS(F399)+(F400))</f>
        <v>#N/A</v>
      </c>
      <c r="G402" s="168" t="str">
        <f t="shared" si="21"/>
        <v>£m</v>
      </c>
      <c r="H402" s="171"/>
      <c r="I402" s="171"/>
      <c r="J402" s="171"/>
      <c r="K402" s="171"/>
      <c r="L402" s="171"/>
      <c r="M402" s="171"/>
      <c r="N402" s="171"/>
      <c r="O402" s="171"/>
      <c r="P402" s="171"/>
      <c r="Q402" s="171"/>
      <c r="R402" s="171"/>
    </row>
    <row r="403" spans="1:18" s="166" customFormat="1" outlineLevel="1">
      <c r="A403" s="168"/>
      <c r="B403" s="168"/>
      <c r="C403" s="168"/>
      <c r="D403" s="168"/>
      <c r="E403" s="168"/>
      <c r="F403" s="171"/>
      <c r="G403" s="168"/>
      <c r="H403" s="171"/>
      <c r="I403" s="171"/>
      <c r="J403" s="171"/>
      <c r="K403" s="171"/>
      <c r="L403" s="171"/>
      <c r="M403" s="171"/>
      <c r="N403" s="171"/>
      <c r="O403" s="171"/>
      <c r="P403" s="171"/>
      <c r="Q403" s="171"/>
      <c r="R403" s="171"/>
    </row>
    <row r="404" spans="1:18" s="166" customFormat="1" outlineLevel="1">
      <c r="A404" s="168"/>
      <c r="B404" s="168"/>
      <c r="C404" s="168"/>
      <c r="D404" s="168"/>
      <c r="E404" s="168" t="str">
        <f>InputsR!E$151</f>
        <v>1 outturn totex for 1 - water resources (17-18 FYA CPIH deflated prices)</v>
      </c>
      <c r="F404" s="171">
        <f>InputsR!F$151</f>
        <v>0</v>
      </c>
      <c r="G404" s="168" t="str">
        <f>InputsR!G$151</f>
        <v>£m</v>
      </c>
      <c r="H404" s="171"/>
      <c r="I404" s="171"/>
      <c r="J404" s="171"/>
      <c r="K404" s="171"/>
      <c r="L404" s="171"/>
      <c r="M404" s="171"/>
      <c r="N404" s="171"/>
      <c r="O404" s="171"/>
      <c r="P404" s="171"/>
      <c r="Q404" s="171"/>
      <c r="R404" s="171"/>
    </row>
    <row r="405" spans="1:18" s="166" customFormat="1" outlineLevel="1">
      <c r="A405" s="168"/>
      <c r="B405" s="168"/>
      <c r="C405" s="168"/>
      <c r="D405" s="168"/>
      <c r="E405" s="168" t="str">
        <f>InputsR!E155</f>
        <v>1 outturn additional totex for 1 - water resources (17-18 FYA CPIH deflated prices)</v>
      </c>
      <c r="F405" s="229">
        <f>InputsR!F155</f>
        <v>0</v>
      </c>
      <c r="G405" s="168" t="str">
        <f>InputsR!G$151</f>
        <v>£m</v>
      </c>
      <c r="H405" s="171"/>
      <c r="I405" s="171"/>
      <c r="J405" s="171"/>
      <c r="K405" s="171"/>
      <c r="L405" s="171"/>
      <c r="M405" s="171"/>
      <c r="N405" s="171"/>
      <c r="O405" s="171"/>
      <c r="P405" s="171"/>
      <c r="Q405" s="171"/>
      <c r="R405" s="171"/>
    </row>
    <row r="406" spans="1:18" s="166" customFormat="1" outlineLevel="1">
      <c r="A406" s="168"/>
      <c r="B406" s="168"/>
      <c r="C406" s="168"/>
      <c r="D406" s="168"/>
      <c r="E406" s="168" t="str">
        <f>E$401</f>
        <v>0 totex allowance for 1 given gate reached - water resources (17-18 FYA CPIH deflated prices)</v>
      </c>
      <c r="F406" s="171" t="e">
        <f t="shared" ref="F406:G406" si="22">F$401</f>
        <v>#N/A</v>
      </c>
      <c r="G406" s="168" t="str">
        <f t="shared" si="22"/>
        <v>£m</v>
      </c>
      <c r="H406" s="171"/>
      <c r="I406" s="171"/>
      <c r="J406" s="171"/>
      <c r="K406" s="171"/>
      <c r="L406" s="171"/>
      <c r="M406" s="171"/>
      <c r="N406" s="171"/>
      <c r="O406" s="171"/>
      <c r="P406" s="171"/>
      <c r="Q406" s="171"/>
      <c r="R406" s="171"/>
    </row>
    <row r="407" spans="1:18" s="166" customFormat="1" outlineLevel="1">
      <c r="A407" s="168"/>
      <c r="B407" s="168"/>
      <c r="C407" s="168"/>
      <c r="D407" s="168"/>
      <c r="E407" s="168" t="str">
        <f>InputsR!$F$107&amp;" adjustments to totex allowance for "&amp;TEXT(MID(InputsR!$A$103,1,100),1)&amp;" given gate reached - water resources (17-18 FYA CPIH deflated prices)"</f>
        <v>0 adjustments to totex allowance for 1 given gate reached - water resources (17-18 FYA CPIH deflated prices)</v>
      </c>
      <c r="F407" s="254" t="e">
        <f>$F399+$F400</f>
        <v>#DIV/0!</v>
      </c>
      <c r="G407" s="168" t="str">
        <f>InputsR!G$151</f>
        <v>£m</v>
      </c>
      <c r="H407" s="171"/>
      <c r="I407" s="171"/>
      <c r="J407" s="171"/>
      <c r="K407" s="171"/>
      <c r="L407" s="171"/>
      <c r="M407" s="171"/>
      <c r="N407" s="171"/>
      <c r="O407" s="171"/>
      <c r="P407" s="171"/>
      <c r="Q407" s="171"/>
      <c r="R407" s="171"/>
    </row>
    <row r="408" spans="1:18" s="166" customFormat="1" outlineLevel="1">
      <c r="A408" s="168"/>
      <c r="B408" s="168"/>
      <c r="C408" s="168"/>
      <c r="D408" s="168"/>
      <c r="E408" s="168" t="str">
        <f>InputsR!$F$107&amp;" totex adjustment "&amp;TEXT(MID(InputsR!$A$103,1,100),1)&amp;" with no totex sharing - water resources (17-18 FYA CPIH deflated prices)"</f>
        <v>0 totex adjustment 1 with no totex sharing - water resources (17-18 FYA CPIH deflated prices)</v>
      </c>
      <c r="F408" s="254" t="e">
        <f>IF((F404+F405)-F406&gt;=0,0,(F404+F405)-F406)+ABS(F407)</f>
        <v>#N/A</v>
      </c>
      <c r="G408" s="168" t="s">
        <v>108</v>
      </c>
      <c r="H408" s="171"/>
      <c r="I408" s="171"/>
      <c r="J408" s="171"/>
      <c r="K408" s="171"/>
      <c r="L408" s="171"/>
      <c r="M408" s="171"/>
      <c r="N408" s="171"/>
      <c r="O408" s="171"/>
      <c r="P408" s="171"/>
      <c r="Q408" s="171"/>
      <c r="R408" s="171"/>
    </row>
    <row r="409" spans="1:18" s="166" customFormat="1" outlineLevel="1">
      <c r="A409" s="168"/>
      <c r="B409" s="168"/>
      <c r="C409" s="168"/>
      <c r="D409" s="168"/>
      <c r="E409" s="168"/>
      <c r="F409" s="171"/>
      <c r="G409" s="168"/>
      <c r="H409" s="171"/>
      <c r="I409" s="171"/>
      <c r="J409" s="171"/>
      <c r="K409" s="171"/>
      <c r="L409" s="171"/>
      <c r="M409" s="171"/>
      <c r="N409" s="171"/>
      <c r="O409" s="171"/>
      <c r="P409" s="171"/>
      <c r="Q409" s="171"/>
      <c r="R409" s="171"/>
    </row>
    <row r="410" spans="1:18" s="143" customFormat="1" outlineLevel="1">
      <c r="A410" s="111"/>
      <c r="B410" s="111"/>
      <c r="C410" s="111"/>
      <c r="D410" s="111"/>
      <c r="E410" s="111" t="str">
        <f xml:space="preserve"> InputsR!E$151</f>
        <v>1 outturn totex for 1 - water resources (17-18 FYA CPIH deflated prices)</v>
      </c>
      <c r="F410" s="169">
        <f xml:space="preserve"> InputsR!F$151</f>
        <v>0</v>
      </c>
      <c r="G410" s="111" t="str">
        <f xml:space="preserve"> InputsR!G$151</f>
        <v>£m</v>
      </c>
      <c r="H410" s="169"/>
      <c r="I410" s="169"/>
      <c r="J410" s="169"/>
      <c r="K410" s="169"/>
      <c r="L410" s="169"/>
      <c r="M410" s="169"/>
      <c r="N410" s="169"/>
      <c r="O410" s="169"/>
      <c r="P410" s="169"/>
      <c r="Q410" s="169"/>
      <c r="R410" s="169"/>
    </row>
    <row r="411" spans="1:18" s="143" customFormat="1" outlineLevel="1">
      <c r="A411" s="111"/>
      <c r="B411" s="111"/>
      <c r="C411" s="111"/>
      <c r="D411" s="111"/>
      <c r="E411" s="111" t="str">
        <f>E405</f>
        <v>1 outturn additional totex for 1 - water resources (17-18 FYA CPIH deflated prices)</v>
      </c>
      <c r="F411" s="169">
        <f>F405</f>
        <v>0</v>
      </c>
      <c r="G411" s="111" t="str">
        <f xml:space="preserve"> InputsR!G$151</f>
        <v>£m</v>
      </c>
      <c r="H411" s="169"/>
      <c r="I411" s="169"/>
      <c r="J411" s="169"/>
      <c r="K411" s="169"/>
      <c r="L411" s="169"/>
      <c r="M411" s="169"/>
      <c r="N411" s="169"/>
      <c r="O411" s="169"/>
      <c r="P411" s="169"/>
      <c r="Q411" s="169"/>
      <c r="R411" s="169"/>
    </row>
    <row r="412" spans="1:18" s="166" customFormat="1" outlineLevel="1">
      <c r="A412" s="168"/>
      <c r="B412" s="168"/>
      <c r="C412" s="168"/>
      <c r="D412" s="168"/>
      <c r="E412" s="188" t="str">
        <f xml:space="preserve"> E$396</f>
        <v>0 totex allowance for 1 given gate reached - water resources (17-18 FYA CPIH deflated prices)</v>
      </c>
      <c r="F412" s="189" t="e">
        <f xml:space="preserve"> F$396</f>
        <v>#N/A</v>
      </c>
      <c r="G412" s="188" t="str">
        <f xml:space="preserve"> G$396</f>
        <v>£m</v>
      </c>
      <c r="H412" s="171"/>
      <c r="I412" s="171"/>
      <c r="J412" s="171"/>
      <c r="K412" s="171"/>
      <c r="L412" s="171"/>
      <c r="M412" s="171"/>
      <c r="N412" s="171"/>
      <c r="O412" s="171"/>
      <c r="P412" s="171"/>
      <c r="Q412" s="171"/>
      <c r="R412" s="171"/>
    </row>
    <row r="413" spans="1:18" s="143" customFormat="1" outlineLevel="1">
      <c r="A413" s="111"/>
      <c r="B413" s="111"/>
      <c r="C413" s="111"/>
      <c r="D413" s="111"/>
      <c r="E413" s="111" t="str">
        <f>E407</f>
        <v>0 adjustments to totex allowance for 1 given gate reached - water resources (17-18 FYA CPIH deflated prices)</v>
      </c>
      <c r="F413" s="169" t="e">
        <f>F407</f>
        <v>#DIV/0!</v>
      </c>
      <c r="G413" s="111" t="str">
        <f xml:space="preserve"> InputsR!G$151</f>
        <v>£m</v>
      </c>
      <c r="H413" s="169"/>
      <c r="I413" s="169"/>
      <c r="J413" s="169"/>
      <c r="K413" s="169"/>
      <c r="L413" s="169"/>
      <c r="M413" s="169"/>
      <c r="N413" s="169"/>
      <c r="O413" s="169"/>
      <c r="P413" s="169"/>
      <c r="Q413" s="169"/>
      <c r="R413" s="169"/>
    </row>
    <row r="414" spans="1:18" s="166" customFormat="1" outlineLevel="1">
      <c r="A414" s="168"/>
      <c r="B414" s="168"/>
      <c r="C414" s="168"/>
      <c r="D414" s="168"/>
      <c r="E414" s="167" t="str">
        <f xml:space="preserve"> InputsR!E$11</f>
        <v>Totex sharing rate</v>
      </c>
      <c r="F414" s="246">
        <f xml:space="preserve"> InputsR!F$11</f>
        <v>0.5</v>
      </c>
      <c r="G414" s="167" t="str">
        <f xml:space="preserve"> InputsR!G$11</f>
        <v>%</v>
      </c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</row>
    <row r="415" spans="1:18" s="166" customFormat="1" outlineLevel="1">
      <c r="A415" s="168"/>
      <c r="B415" s="168"/>
      <c r="C415" s="168"/>
      <c r="D415" s="168"/>
      <c r="E415" s="168" t="str">
        <f>InputsR!$F$107 &amp;" totex sharing adjustment for " &amp;TEXT( MID( InputsR!$A$103, 1, 100 ), 1 ) &amp;"- water resources (17-18 FYA CPIH deflated prices)"</f>
        <v>0 totex sharing adjustment for 1- water resources (17-18 FYA CPIH deflated prices)</v>
      </c>
      <c r="F415" s="254" t="e">
        <f>(((F410+F411)-F413)*F414)+IF(F412&gt;=0,F412,0)</f>
        <v>#DIV/0!</v>
      </c>
      <c r="G415" s="168" t="s">
        <v>108</v>
      </c>
      <c r="H415" s="171"/>
      <c r="I415" s="171"/>
      <c r="J415" s="171"/>
      <c r="K415" s="171"/>
      <c r="L415" s="171"/>
      <c r="M415" s="171"/>
      <c r="N415" s="171"/>
      <c r="O415" s="171"/>
      <c r="P415" s="171"/>
      <c r="Q415" s="171"/>
      <c r="R415" s="171"/>
    </row>
    <row r="416" spans="1:18" s="166" customFormat="1" outlineLevel="1">
      <c r="A416" s="168"/>
      <c r="B416" s="168"/>
      <c r="C416" s="168"/>
      <c r="D416" s="168"/>
      <c r="E416" s="180"/>
      <c r="F416" s="247"/>
      <c r="G416" s="170"/>
      <c r="H416" s="170"/>
      <c r="I416" s="170"/>
      <c r="J416" s="170"/>
      <c r="K416" s="170"/>
      <c r="L416" s="170"/>
      <c r="M416" s="170"/>
      <c r="N416" s="170"/>
      <c r="O416" s="170"/>
      <c r="P416" s="170"/>
      <c r="Q416" s="170"/>
      <c r="R416" s="170"/>
    </row>
    <row r="417" spans="1:22" s="166" customFormat="1" outlineLevel="1">
      <c r="A417" s="168"/>
      <c r="B417" s="168"/>
      <c r="C417" s="168"/>
      <c r="D417" s="168"/>
      <c r="E417" s="390" t="str">
        <f>E$408</f>
        <v>0 totex adjustment 1 with no totex sharing - water resources (17-18 FYA CPIH deflated prices)</v>
      </c>
      <c r="F417" s="264" t="e">
        <f>F$408</f>
        <v>#N/A</v>
      </c>
      <c r="G417" s="180" t="str">
        <f t="shared" ref="G417" si="23">G$408</f>
        <v>£m</v>
      </c>
      <c r="H417" s="170"/>
      <c r="I417" s="170"/>
      <c r="J417" s="170"/>
      <c r="K417" s="170"/>
      <c r="L417" s="170"/>
      <c r="M417" s="170"/>
      <c r="N417" s="170"/>
      <c r="O417" s="170"/>
      <c r="P417" s="170"/>
      <c r="Q417" s="170"/>
      <c r="R417" s="170"/>
    </row>
    <row r="418" spans="1:22" s="166" customFormat="1" outlineLevel="1">
      <c r="A418" s="168"/>
      <c r="B418" s="168"/>
      <c r="C418" s="168"/>
      <c r="D418" s="168"/>
      <c r="E418" s="390" t="str">
        <f>E$415</f>
        <v>0 totex sharing adjustment for 1- water resources (17-18 FYA CPIH deflated prices)</v>
      </c>
      <c r="F418" s="264" t="e">
        <f>F$415</f>
        <v>#DIV/0!</v>
      </c>
      <c r="G418" s="180" t="str">
        <f t="shared" ref="G418:G420" si="24">G$415</f>
        <v>£m</v>
      </c>
      <c r="H418" s="170"/>
      <c r="I418" s="170"/>
      <c r="J418" s="170"/>
      <c r="K418" s="170"/>
      <c r="L418" s="170"/>
      <c r="M418" s="170"/>
      <c r="N418" s="170"/>
      <c r="O418" s="170"/>
      <c r="P418" s="170"/>
      <c r="Q418" s="170"/>
      <c r="R418" s="170"/>
    </row>
    <row r="419" spans="1:22" s="166" customFormat="1" outlineLevel="1">
      <c r="A419" s="168"/>
      <c r="B419" s="168"/>
      <c r="C419" s="168"/>
      <c r="D419" s="168"/>
      <c r="E419" s="390" t="str">
        <f>E$390</f>
        <v>Totex sharing application</v>
      </c>
      <c r="F419" s="264" t="e">
        <f>F$390</f>
        <v>#N/A</v>
      </c>
      <c r="G419" s="180" t="str">
        <f t="shared" ref="G419" si="25">G$390</f>
        <v>Boolean</v>
      </c>
      <c r="H419" s="170"/>
      <c r="I419" s="170"/>
      <c r="J419" s="170"/>
      <c r="K419" s="170"/>
      <c r="L419" s="170"/>
      <c r="M419" s="170"/>
      <c r="N419" s="170"/>
      <c r="O419" s="170"/>
      <c r="P419" s="170"/>
      <c r="Q419" s="170"/>
      <c r="R419" s="170"/>
    </row>
    <row r="420" spans="1:22" s="166" customFormat="1" outlineLevel="1">
      <c r="A420" s="168"/>
      <c r="B420" s="168"/>
      <c r="C420" s="168"/>
      <c r="D420" s="168"/>
      <c r="E420" s="390" t="str">
        <f>InputsR!F$107&amp;" totex sharing adjustment "&amp;TEXT(MID(InputsR!$A$103,1,100),1)&amp;" - water resources (17-18 FYA CPIH deflated prices)"</f>
        <v>0 totex sharing adjustment 1 - water resources (17-18 FYA CPIH deflated prices)</v>
      </c>
      <c r="F420" s="247" t="e">
        <f>IF(F419=1,F418,F417)</f>
        <v>#N/A</v>
      </c>
      <c r="G420" s="180" t="str">
        <f t="shared" si="24"/>
        <v>£m</v>
      </c>
      <c r="H420" s="170"/>
      <c r="I420" s="170"/>
      <c r="J420" s="170"/>
      <c r="K420" s="170"/>
      <c r="L420" s="170"/>
      <c r="M420" s="170"/>
      <c r="N420" s="170"/>
      <c r="O420" s="170"/>
      <c r="P420" s="170"/>
      <c r="Q420" s="170"/>
      <c r="R420" s="170"/>
    </row>
    <row r="421" spans="1:22" s="166" customFormat="1" outlineLevel="1">
      <c r="A421" s="168"/>
      <c r="B421" s="168"/>
      <c r="C421" s="168"/>
      <c r="D421" s="168"/>
      <c r="E421" s="195"/>
      <c r="F421" s="194"/>
      <c r="G421" s="195"/>
      <c r="H421" s="170"/>
      <c r="I421" s="170"/>
      <c r="J421" s="170"/>
      <c r="K421" s="170"/>
      <c r="L421" s="170"/>
      <c r="M421" s="170"/>
      <c r="N421" s="170"/>
      <c r="O421" s="170"/>
      <c r="P421" s="170"/>
      <c r="Q421" s="170"/>
      <c r="R421" s="170"/>
    </row>
    <row r="422" spans="1:22" s="231" customFormat="1" outlineLevel="1">
      <c r="A422" s="229"/>
      <c r="B422" s="229"/>
      <c r="C422" s="229"/>
      <c r="D422" s="229"/>
      <c r="E422" s="205" t="str">
        <f>E$402</f>
        <v>0 unspent totex clawback for given gate reached - water resources (17-18 FYA CPIH deflated prices)</v>
      </c>
      <c r="F422" s="226" t="e">
        <f>F$402</f>
        <v>#N/A</v>
      </c>
      <c r="G422" s="205" t="s">
        <v>108</v>
      </c>
      <c r="H422" s="204"/>
      <c r="I422" s="204"/>
      <c r="J422" s="204"/>
      <c r="K422" s="204"/>
      <c r="L422" s="204"/>
      <c r="M422" s="204"/>
      <c r="N422" s="204"/>
      <c r="O422" s="204"/>
      <c r="P422" s="204"/>
      <c r="Q422" s="204"/>
      <c r="R422" s="204"/>
    </row>
    <row r="423" spans="1:22" s="231" customFormat="1" outlineLevel="1">
      <c r="A423" s="229"/>
      <c r="B423" s="229"/>
      <c r="C423" s="229"/>
      <c r="D423" s="229"/>
      <c r="E423" s="205" t="str">
        <f>E$415</f>
        <v>0 totex sharing adjustment for 1- water resources (17-18 FYA CPIH deflated prices)</v>
      </c>
      <c r="F423" s="226" t="e">
        <f>F$420</f>
        <v>#N/A</v>
      </c>
      <c r="G423" s="205" t="s">
        <v>108</v>
      </c>
      <c r="H423" s="204"/>
      <c r="I423" s="204"/>
      <c r="J423" s="204"/>
      <c r="K423" s="204"/>
      <c r="L423" s="204"/>
      <c r="M423" s="204"/>
      <c r="N423" s="204"/>
      <c r="O423" s="204"/>
      <c r="P423" s="204"/>
      <c r="Q423" s="204"/>
      <c r="R423" s="204"/>
    </row>
    <row r="424" spans="1:22" s="231" customFormat="1" outlineLevel="1">
      <c r="A424" s="229"/>
      <c r="B424" s="229"/>
      <c r="C424" s="229"/>
      <c r="D424" s="229"/>
      <c r="E424" s="391" t="str">
        <f>InputsR!F$107&amp;" total totex adjustment "&amp;TEXT(MID(InputsR!$A$103,1,100),1)&amp;" - water resources (17-18 FYA CPIH deflated prices)"</f>
        <v>0 total totex adjustment 1 - water resources (17-18 FYA CPIH deflated prices)</v>
      </c>
      <c r="F424" s="226" t="e">
        <f>F422+F423</f>
        <v>#N/A</v>
      </c>
      <c r="G424" s="205" t="s">
        <v>108</v>
      </c>
      <c r="H424" s="204"/>
      <c r="I424" s="204"/>
      <c r="J424" s="204"/>
      <c r="K424" s="204"/>
      <c r="L424" s="204"/>
      <c r="M424" s="204"/>
      <c r="N424" s="204"/>
      <c r="O424" s="204"/>
      <c r="P424" s="204"/>
      <c r="Q424" s="204"/>
      <c r="R424" s="204"/>
    </row>
    <row r="425" spans="1:22" s="166" customFormat="1" outlineLevel="1">
      <c r="A425" s="168"/>
      <c r="B425" s="168"/>
      <c r="C425" s="168"/>
      <c r="D425" s="168"/>
      <c r="E425" s="195"/>
      <c r="F425" s="194"/>
      <c r="G425" s="195"/>
      <c r="H425" s="170"/>
      <c r="I425" s="170"/>
      <c r="J425" s="170"/>
      <c r="K425" s="170"/>
      <c r="L425" s="170"/>
      <c r="M425" s="170"/>
      <c r="N425" s="170"/>
      <c r="O425" s="170"/>
      <c r="P425" s="170"/>
      <c r="Q425" s="170"/>
      <c r="R425" s="170"/>
    </row>
    <row r="426" spans="1:22" s="143" customFormat="1" outlineLevel="1">
      <c r="A426" s="111"/>
      <c r="B426" s="111"/>
      <c r="C426" s="111"/>
      <c r="D426" s="111"/>
      <c r="E426" s="193" t="str">
        <f xml:space="preserve"> E$424</f>
        <v>0 total totex adjustment 1 - water resources (17-18 FYA CPIH deflated prices)</v>
      </c>
      <c r="F426" s="194" t="e">
        <f xml:space="preserve"> F$424</f>
        <v>#N/A</v>
      </c>
      <c r="G426" s="193" t="str">
        <f xml:space="preserve"> G$415</f>
        <v>£m</v>
      </c>
      <c r="H426" s="170"/>
      <c r="I426" s="170"/>
      <c r="J426" s="174"/>
      <c r="K426" s="174"/>
      <c r="L426" s="174"/>
      <c r="M426" s="174"/>
      <c r="N426" s="174"/>
      <c r="O426" s="174"/>
      <c r="P426" s="174"/>
      <c r="Q426" s="174"/>
      <c r="R426" s="174"/>
    </row>
    <row r="427" spans="1:22" s="143" customFormat="1" outlineLevel="1">
      <c r="A427" s="111"/>
      <c r="B427" s="111"/>
      <c r="C427" s="111"/>
      <c r="D427" s="111"/>
      <c r="E427" s="167" t="str">
        <f xml:space="preserve"> InputsR!E$15</f>
        <v>Discount rate</v>
      </c>
      <c r="F427" s="167">
        <f>IF(OR(InputsR!F107="ANH",InputsR!F107="BRL",InputsR!F107="NES",InputsR!F107="YKY"),InputsR!$F$16,InputsR!$F$15)</f>
        <v>2.92E-2</v>
      </c>
      <c r="G427" s="167" t="str">
        <f xml:space="preserve"> InputsR!G$15</f>
        <v>%</v>
      </c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</row>
    <row r="428" spans="1:22" s="143" customFormat="1" outlineLevel="1">
      <c r="A428" s="111"/>
      <c r="B428" s="111"/>
      <c r="C428" s="111"/>
      <c r="D428" s="111"/>
      <c r="E428" s="111" t="str">
        <f xml:space="preserve"> InputsR!E$111</f>
        <v>Gate 1 has progessed upto</v>
      </c>
      <c r="F428" s="169">
        <f xml:space="preserve"> InputsR!F$111</f>
        <v>0</v>
      </c>
      <c r="G428" s="111" t="str">
        <f xml:space="preserve"> InputsR!G$111</f>
        <v>#</v>
      </c>
      <c r="H428" s="111"/>
      <c r="I428" s="111"/>
      <c r="J428" s="111"/>
      <c r="K428" s="111"/>
      <c r="L428" s="111"/>
      <c r="M428" s="111"/>
      <c r="N428" s="111"/>
      <c r="O428" s="111"/>
      <c r="P428" s="111"/>
      <c r="Q428" s="111"/>
      <c r="R428" s="111"/>
    </row>
    <row r="429" spans="1:22" s="143" customFormat="1" outlineLevel="1">
      <c r="A429" s="111"/>
      <c r="B429" s="111"/>
      <c r="C429" s="111"/>
      <c r="D429" s="111"/>
      <c r="E429" s="67" t="str">
        <f xml:space="preserve"> Time!E$50</f>
        <v>Forecast Period Flag</v>
      </c>
      <c r="F429" s="249">
        <f xml:space="preserve"> Time!F$50</f>
        <v>0</v>
      </c>
      <c r="G429" s="67" t="str">
        <f xml:space="preserve"> Time!G$50</f>
        <v>flag</v>
      </c>
      <c r="H429" s="181">
        <f xml:space="preserve"> Time!H$50</f>
        <v>5</v>
      </c>
      <c r="I429" s="67">
        <f xml:space="preserve"> Time!I$50</f>
        <v>0</v>
      </c>
      <c r="J429" s="181">
        <f xml:space="preserve"> Time!J$50</f>
        <v>0</v>
      </c>
      <c r="K429" s="181">
        <f xml:space="preserve"> Time!K$50</f>
        <v>0</v>
      </c>
      <c r="L429" s="181">
        <f xml:space="preserve"> Time!L$50</f>
        <v>0</v>
      </c>
      <c r="M429" s="181">
        <f xml:space="preserve"> Time!M$50</f>
        <v>0</v>
      </c>
      <c r="N429" s="181">
        <f xml:space="preserve"> Time!N$50</f>
        <v>1</v>
      </c>
      <c r="O429" s="181">
        <f xml:space="preserve"> Time!O$50</f>
        <v>1</v>
      </c>
      <c r="P429" s="181">
        <f xml:space="preserve"> Time!P$50</f>
        <v>1</v>
      </c>
      <c r="Q429" s="181">
        <f xml:space="preserve"> Time!Q$50</f>
        <v>1</v>
      </c>
      <c r="R429" s="181">
        <f xml:space="preserve"> Time!R$50</f>
        <v>1</v>
      </c>
      <c r="S429" s="181">
        <f xml:space="preserve"> Time!S$50</f>
        <v>0</v>
      </c>
      <c r="T429" s="181">
        <f xml:space="preserve"> Time!T$50</f>
        <v>0</v>
      </c>
      <c r="U429" s="181">
        <f xml:space="preserve"> Time!U$50</f>
        <v>0</v>
      </c>
      <c r="V429" s="181">
        <f xml:space="preserve"> Time!V$50</f>
        <v>0</v>
      </c>
    </row>
    <row r="430" spans="1:22" s="143" customFormat="1" outlineLevel="1">
      <c r="A430" s="111"/>
      <c r="B430" s="111"/>
      <c r="C430" s="111"/>
      <c r="D430" s="111"/>
      <c r="E430" s="204" t="str">
        <f>InputsR!$F$107 &amp;" totex sharing adjustment for " &amp;TEXT( MID( InputsR!$A$103, 1, 100 ), 1 ) &amp; " financing adjustment - water resources (17-18 FYA CPIH deflated prices)"</f>
        <v>0 totex sharing adjustment for 1 financing adjustment - water resources (17-18 FYA CPIH deflated prices)</v>
      </c>
      <c r="F430" s="173" t="e">
        <f xml:space="preserve"> IF( F428 = 4, 0, F426 * ( 1 + F427 ) ^ ( H429 - F428 ) - F426 )</f>
        <v>#N/A</v>
      </c>
      <c r="G430" s="170" t="s">
        <v>108</v>
      </c>
      <c r="H430" s="170"/>
      <c r="I430" s="170"/>
      <c r="J430" s="174"/>
      <c r="K430" s="174"/>
      <c r="L430" s="174"/>
      <c r="M430" s="174"/>
      <c r="N430" s="174"/>
      <c r="O430" s="174"/>
      <c r="P430" s="174"/>
      <c r="Q430" s="174"/>
      <c r="R430" s="174"/>
    </row>
    <row r="431" spans="1:22" s="143" customFormat="1" outlineLevel="1">
      <c r="A431" s="111"/>
      <c r="B431" s="111"/>
      <c r="C431" s="111"/>
      <c r="D431" s="111"/>
      <c r="E431" s="205"/>
      <c r="F431" s="196"/>
      <c r="G431" s="195"/>
      <c r="H431" s="170"/>
      <c r="I431" s="170"/>
      <c r="J431" s="174"/>
      <c r="K431" s="174"/>
      <c r="L431" s="174"/>
      <c r="M431" s="174"/>
      <c r="N431" s="174"/>
      <c r="O431" s="174"/>
      <c r="P431" s="174"/>
      <c r="Q431" s="174"/>
      <c r="R431" s="174"/>
    </row>
    <row r="432" spans="1:22" s="143" customFormat="1" outlineLevel="1">
      <c r="A432" s="111"/>
      <c r="B432" s="111"/>
      <c r="C432" s="111"/>
      <c r="D432" s="111"/>
      <c r="E432" s="111" t="str">
        <f xml:space="preserve"> InputsR!E$141</f>
        <v>1 PAYG ratio - water resources</v>
      </c>
      <c r="F432" s="246" t="e">
        <f xml:space="preserve"> InputsR!F$141</f>
        <v>#N/A</v>
      </c>
      <c r="G432" s="111" t="str">
        <f xml:space="preserve"> InputsR!G$141</f>
        <v>%</v>
      </c>
      <c r="H432" s="111"/>
      <c r="I432" s="111"/>
      <c r="J432" s="111"/>
      <c r="K432" s="111"/>
      <c r="L432" s="111"/>
      <c r="M432" s="111"/>
      <c r="N432" s="111"/>
      <c r="O432" s="111"/>
      <c r="P432" s="111"/>
      <c r="Q432" s="111"/>
      <c r="R432" s="111"/>
    </row>
    <row r="433" spans="1:18" s="268" customFormat="1" outlineLevel="1">
      <c r="A433" s="233"/>
      <c r="B433" s="233"/>
      <c r="C433" s="233"/>
      <c r="D433" s="233"/>
      <c r="E433" s="265" t="str">
        <f>E$424</f>
        <v>0 total totex adjustment 1 - water resources (17-18 FYA CPIH deflated prices)</v>
      </c>
      <c r="F433" s="266" t="e">
        <f t="shared" ref="F433:G433" si="26">F$424</f>
        <v>#N/A</v>
      </c>
      <c r="G433" s="265" t="str">
        <f t="shared" si="26"/>
        <v>£m</v>
      </c>
      <c r="H433" s="265"/>
      <c r="I433" s="265"/>
      <c r="J433" s="267"/>
      <c r="K433" s="267"/>
      <c r="L433" s="267"/>
      <c r="M433" s="267"/>
      <c r="N433" s="267"/>
      <c r="O433" s="267"/>
      <c r="P433" s="267"/>
      <c r="Q433" s="267"/>
      <c r="R433" s="267"/>
    </row>
    <row r="434" spans="1:18" s="143" customFormat="1" outlineLevel="1">
      <c r="A434" s="111"/>
      <c r="B434" s="111"/>
      <c r="C434" s="111"/>
      <c r="D434" s="111"/>
      <c r="E434" s="111" t="str">
        <f xml:space="preserve"> InputsR!E$167</f>
        <v>1 penalty for 1 - water resources (17-18 FYA CPIH deflated prices)</v>
      </c>
      <c r="F434" s="198">
        <f xml:space="preserve"> InputsR!F$167</f>
        <v>0</v>
      </c>
      <c r="G434" s="111" t="str">
        <f xml:space="preserve"> InputsR!G$167</f>
        <v>£m</v>
      </c>
      <c r="H434" s="191"/>
      <c r="I434" s="191"/>
      <c r="J434" s="192"/>
      <c r="K434" s="192"/>
      <c r="L434" s="192"/>
      <c r="M434" s="192"/>
      <c r="N434" s="192"/>
      <c r="O434" s="192"/>
      <c r="P434" s="192"/>
      <c r="Q434" s="192"/>
      <c r="R434" s="192"/>
    </row>
    <row r="435" spans="1:18" s="143" customFormat="1" outlineLevel="1">
      <c r="A435" s="111"/>
      <c r="B435" s="111"/>
      <c r="C435" s="111"/>
      <c r="D435" s="111"/>
      <c r="E435" s="191" t="str">
        <f>E$430</f>
        <v>0 totex sharing adjustment for 1 financing adjustment - water resources (17-18 FYA CPIH deflated prices)</v>
      </c>
      <c r="F435" s="189" t="e">
        <f>F$430</f>
        <v>#N/A</v>
      </c>
      <c r="G435" s="191" t="str">
        <f t="shared" ref="G435" si="27">G$430</f>
        <v>£m</v>
      </c>
      <c r="H435" s="191"/>
      <c r="I435" s="191"/>
      <c r="J435" s="192"/>
      <c r="K435" s="192"/>
      <c r="L435" s="192"/>
      <c r="M435" s="192"/>
      <c r="N435" s="192"/>
      <c r="O435" s="192"/>
      <c r="P435" s="192"/>
      <c r="Q435" s="192"/>
      <c r="R435" s="192"/>
    </row>
    <row r="436" spans="1:18" s="143" customFormat="1" ht="15" outlineLevel="1" thickBot="1">
      <c r="A436" s="111"/>
      <c r="B436" s="111"/>
      <c r="C436" s="111"/>
      <c r="D436" s="111"/>
      <c r="E436" s="182" t="str">
        <f>InputsR!$F$107&amp; " revenue adjustment for " &amp;TEXT( MID( InputsR!$A$103, 1, 100 ), 1 ) &amp; " incl. financing adjustment - water resources (17-18 FYA CPIH deflated prices)"</f>
        <v>0 revenue adjustment for 1 incl. financing adjustment - water resources (17-18 FYA CPIH deflated prices)</v>
      </c>
      <c r="F436" s="183" t="e">
        <f xml:space="preserve"> F432 * ( F433 + F434 ) + F435</f>
        <v>#N/A</v>
      </c>
      <c r="G436" s="182" t="s">
        <v>108</v>
      </c>
      <c r="H436" s="182"/>
      <c r="I436" s="182"/>
      <c r="J436" s="182"/>
      <c r="K436" s="182"/>
      <c r="L436" s="182"/>
      <c r="M436" s="182"/>
      <c r="N436" s="182"/>
      <c r="O436" s="182"/>
      <c r="P436" s="182"/>
      <c r="Q436" s="182"/>
      <c r="R436" s="182"/>
    </row>
    <row r="437" spans="1:18" s="166" customFormat="1" ht="15" outlineLevel="1" thickTop="1">
      <c r="A437" s="168"/>
      <c r="B437" s="168"/>
      <c r="C437" s="168"/>
      <c r="D437" s="168"/>
      <c r="E437" s="168"/>
      <c r="F437" s="171"/>
      <c r="G437" s="168"/>
      <c r="H437" s="168"/>
      <c r="I437" s="168"/>
      <c r="J437" s="168"/>
      <c r="K437" s="168"/>
      <c r="L437" s="168"/>
      <c r="M437" s="168"/>
      <c r="N437" s="168"/>
      <c r="O437" s="168"/>
      <c r="P437" s="168"/>
      <c r="Q437" s="168"/>
      <c r="R437" s="168"/>
    </row>
    <row r="438" spans="1:18" s="143" customFormat="1" outlineLevel="1">
      <c r="A438" s="111"/>
      <c r="B438" s="111"/>
      <c r="C438" s="111"/>
      <c r="D438" s="111"/>
      <c r="E438" s="111" t="str">
        <f xml:space="preserve"> InputsR!E$141</f>
        <v>1 PAYG ratio - water resources</v>
      </c>
      <c r="F438" s="246" t="e">
        <f xml:space="preserve"> InputsR!F$141</f>
        <v>#N/A</v>
      </c>
      <c r="G438" s="111" t="str">
        <f xml:space="preserve"> InputsR!G$141</f>
        <v>%</v>
      </c>
      <c r="H438" s="111"/>
      <c r="I438" s="111"/>
      <c r="J438" s="111"/>
      <c r="K438" s="111"/>
      <c r="L438" s="111"/>
      <c r="M438" s="111"/>
      <c r="N438" s="111"/>
      <c r="O438" s="111"/>
      <c r="P438" s="111"/>
      <c r="Q438" s="111"/>
      <c r="R438" s="111"/>
    </row>
    <row r="439" spans="1:18" s="143" customFormat="1" outlineLevel="1">
      <c r="A439" s="111"/>
      <c r="B439" s="111"/>
      <c r="C439" s="111"/>
      <c r="D439" s="111"/>
      <c r="E439" s="191" t="str">
        <f>E$424</f>
        <v>0 total totex adjustment 1 - water resources (17-18 FYA CPIH deflated prices)</v>
      </c>
      <c r="F439" s="189" t="e">
        <f t="shared" ref="F439:G439" si="28">F$424</f>
        <v>#N/A</v>
      </c>
      <c r="G439" s="189" t="str">
        <f t="shared" si="28"/>
        <v>£m</v>
      </c>
      <c r="H439" s="191"/>
      <c r="I439" s="191"/>
      <c r="J439" s="192"/>
      <c r="K439" s="192"/>
      <c r="L439" s="192"/>
      <c r="M439" s="192"/>
      <c r="N439" s="192"/>
      <c r="O439" s="192"/>
      <c r="P439" s="192"/>
      <c r="Q439" s="192"/>
      <c r="R439" s="192"/>
    </row>
    <row r="440" spans="1:18" s="143" customFormat="1" outlineLevel="1">
      <c r="A440" s="111"/>
      <c r="B440" s="111"/>
      <c r="C440" s="111"/>
      <c r="D440" s="111"/>
      <c r="E440" s="111" t="str">
        <f xml:space="preserve"> InputsR!E$167</f>
        <v>1 penalty for 1 - water resources (17-18 FYA CPIH deflated prices)</v>
      </c>
      <c r="F440" s="198">
        <f xml:space="preserve"> InputsR!F$167</f>
        <v>0</v>
      </c>
      <c r="G440" s="111" t="str">
        <f xml:space="preserve"> InputsR!G$167</f>
        <v>£m</v>
      </c>
      <c r="H440" s="191"/>
      <c r="I440" s="191"/>
      <c r="J440" s="192"/>
      <c r="K440" s="192"/>
      <c r="L440" s="192"/>
      <c r="M440" s="192"/>
      <c r="N440" s="192"/>
      <c r="O440" s="192"/>
      <c r="P440" s="192"/>
      <c r="Q440" s="192"/>
      <c r="R440" s="192"/>
    </row>
    <row r="441" spans="1:18" ht="15" outlineLevel="1" thickBot="1">
      <c r="A441" s="339"/>
      <c r="B441" s="339"/>
      <c r="C441" s="339"/>
      <c r="D441" s="339"/>
      <c r="E441" s="182" t="str">
        <f>InputsR!$F$107&amp; " RCV adjustment for "&amp;TEXT( MID( InputsR!$A$103,1, 100 ), 1 )&amp;" - water resources (17-18 FYA CPIH deflated prices)"</f>
        <v>0 RCV adjustment for 1 - water resources (17-18 FYA CPIH deflated prices)</v>
      </c>
      <c r="F441" s="183" t="e">
        <f xml:space="preserve"> ( 1 - F438 ) * ( F439 + F440 )</f>
        <v>#N/A</v>
      </c>
      <c r="G441" s="182" t="s">
        <v>108</v>
      </c>
      <c r="H441" s="182"/>
      <c r="I441" s="182"/>
      <c r="J441" s="182"/>
      <c r="K441" s="182"/>
      <c r="L441" s="182"/>
      <c r="M441" s="182"/>
      <c r="N441" s="182"/>
      <c r="O441" s="182"/>
      <c r="P441" s="182"/>
      <c r="Q441" s="182"/>
      <c r="R441" s="182"/>
    </row>
    <row r="442" spans="1:18" ht="15" outlineLevel="1" thickTop="1">
      <c r="A442" s="339"/>
      <c r="B442" s="339"/>
      <c r="C442" s="339"/>
      <c r="D442" s="339"/>
      <c r="E442" s="184"/>
      <c r="F442" s="185"/>
      <c r="G442" s="184"/>
      <c r="H442" s="184"/>
      <c r="I442" s="184"/>
      <c r="J442" s="184"/>
      <c r="K442" s="184"/>
      <c r="L442" s="184"/>
      <c r="M442" s="184"/>
      <c r="N442" s="184"/>
      <c r="O442" s="184"/>
      <c r="P442" s="184"/>
      <c r="Q442" s="184"/>
      <c r="R442" s="184"/>
    </row>
    <row r="443" spans="1:18" s="261" customFormat="1" outlineLevel="1">
      <c r="A443" s="392"/>
      <c r="B443" s="392"/>
      <c r="C443" s="392"/>
      <c r="D443" s="392"/>
      <c r="E443" s="259" t="str">
        <f>E$392</f>
        <v>1 totex allowance for 1 - water resources (17-18 FYA CPIH deflated prices)</v>
      </c>
      <c r="F443" s="259">
        <f>F$392</f>
        <v>0</v>
      </c>
      <c r="G443" s="259" t="str">
        <f t="shared" ref="G443" si="29">G$392</f>
        <v>£m</v>
      </c>
      <c r="H443" s="260"/>
      <c r="I443" s="260"/>
      <c r="J443" s="260"/>
      <c r="K443" s="260"/>
      <c r="L443" s="260"/>
      <c r="M443" s="260"/>
      <c r="N443" s="260"/>
      <c r="O443" s="260"/>
      <c r="P443" s="260"/>
      <c r="Q443" s="260"/>
      <c r="R443" s="260"/>
    </row>
    <row r="444" spans="1:18" s="261" customFormat="1" outlineLevel="1">
      <c r="A444" s="392"/>
      <c r="B444" s="392"/>
      <c r="C444" s="392"/>
      <c r="D444" s="392"/>
      <c r="E444" s="408" t="str">
        <f>InputsR!E$141</f>
        <v>1 PAYG ratio - water resources</v>
      </c>
      <c r="F444" s="263" t="e">
        <f>InputsR!F$141</f>
        <v>#N/A</v>
      </c>
      <c r="G444" s="262" t="str">
        <f>InputsR!G$141</f>
        <v>%</v>
      </c>
      <c r="H444" s="260"/>
      <c r="I444" s="260"/>
      <c r="J444" s="260"/>
      <c r="K444" s="260"/>
      <c r="L444" s="260"/>
      <c r="M444" s="260"/>
      <c r="N444" s="260"/>
      <c r="O444" s="260"/>
      <c r="P444" s="260"/>
      <c r="Q444" s="260"/>
      <c r="R444" s="260"/>
    </row>
    <row r="445" spans="1:18" s="261" customFormat="1" outlineLevel="1">
      <c r="A445" s="392"/>
      <c r="B445" s="392"/>
      <c r="C445" s="392"/>
      <c r="D445" s="392"/>
      <c r="E445" s="259" t="s">
        <v>210</v>
      </c>
      <c r="F445" s="262" t="e">
        <f>F444*F443</f>
        <v>#N/A</v>
      </c>
      <c r="G445" s="260" t="s">
        <v>108</v>
      </c>
      <c r="H445" s="260"/>
      <c r="I445" s="260"/>
      <c r="J445" s="260"/>
      <c r="K445" s="260"/>
      <c r="L445" s="260"/>
      <c r="M445" s="260"/>
      <c r="N445" s="260"/>
      <c r="O445" s="260"/>
      <c r="P445" s="260"/>
      <c r="Q445" s="260"/>
      <c r="R445" s="260"/>
    </row>
    <row r="446" spans="1:18" s="261" customFormat="1" outlineLevel="1">
      <c r="A446" s="392"/>
      <c r="B446" s="392"/>
      <c r="C446" s="392"/>
      <c r="D446" s="392"/>
      <c r="E446" s="259" t="s">
        <v>211</v>
      </c>
      <c r="F446" s="262" t="e">
        <f>(1-F444)*F443</f>
        <v>#N/A</v>
      </c>
      <c r="G446" s="260" t="s">
        <v>108</v>
      </c>
      <c r="H446" s="260"/>
      <c r="I446" s="260"/>
      <c r="J446" s="260"/>
      <c r="K446" s="260"/>
      <c r="L446" s="260"/>
      <c r="M446" s="260"/>
      <c r="N446" s="260"/>
      <c r="O446" s="260"/>
      <c r="P446" s="260"/>
      <c r="Q446" s="260"/>
      <c r="R446" s="260"/>
    </row>
    <row r="447" spans="1:18" s="261" customFormat="1" outlineLevel="1">
      <c r="A447" s="392"/>
      <c r="B447" s="392"/>
      <c r="C447" s="392"/>
      <c r="D447" s="392"/>
      <c r="E447" s="260"/>
      <c r="F447" s="262"/>
      <c r="G447" s="260"/>
      <c r="H447" s="260"/>
      <c r="I447" s="260"/>
      <c r="J447" s="260"/>
      <c r="K447" s="260"/>
      <c r="L447" s="260"/>
      <c r="M447" s="260"/>
      <c r="N447" s="260"/>
      <c r="O447" s="260"/>
      <c r="P447" s="260"/>
      <c r="Q447" s="260"/>
      <c r="R447" s="260"/>
    </row>
    <row r="448" spans="1:18" s="261" customFormat="1" outlineLevel="1">
      <c r="A448" s="392"/>
      <c r="B448" s="392"/>
      <c r="C448" s="392"/>
      <c r="D448" s="392"/>
      <c r="E448" s="260" t="str">
        <f>InputsR!$F$107&amp; " FINAL revenue adjustment for " &amp;TEXT( MID( InputsR!$A$103, 1, 100 ), 1 ) &amp; " incl. financing adjustment - water resources (17-18 FYA CPIH deflated prices)"</f>
        <v>0 FINAL revenue adjustment for 1 incl. financing adjustment - water resources (17-18 FYA CPIH deflated prices)</v>
      </c>
      <c r="F448" s="262" t="e">
        <f>F436+F445</f>
        <v>#N/A</v>
      </c>
      <c r="G448" s="260" t="s">
        <v>108</v>
      </c>
      <c r="H448" s="260"/>
      <c r="I448" s="260"/>
      <c r="J448" s="260"/>
      <c r="K448" s="260"/>
      <c r="L448" s="260"/>
      <c r="M448" s="260"/>
      <c r="N448" s="260"/>
      <c r="O448" s="260"/>
      <c r="P448" s="260"/>
      <c r="Q448" s="260"/>
      <c r="R448" s="260"/>
    </row>
    <row r="449" spans="1:18" s="261" customFormat="1" outlineLevel="1">
      <c r="A449" s="392"/>
      <c r="B449" s="392"/>
      <c r="C449" s="392"/>
      <c r="D449" s="392"/>
      <c r="E449" s="260" t="str">
        <f>InputsR!$F$107&amp; " FINAL RCV adjustment for "&amp;TEXT( MID( InputsR!$A$103, 1, 100 ), 1 )&amp;" - water resources (17-18 FYA CPIH deflated prices)"</f>
        <v>0 FINAL RCV adjustment for 1 - water resources (17-18 FYA CPIH deflated prices)</v>
      </c>
      <c r="F449" s="262" t="e">
        <f>F441+F446</f>
        <v>#N/A</v>
      </c>
      <c r="G449" s="260" t="s">
        <v>108</v>
      </c>
      <c r="H449" s="260"/>
      <c r="I449" s="260"/>
      <c r="J449" s="260"/>
      <c r="K449" s="260"/>
      <c r="L449" s="260"/>
      <c r="M449" s="260"/>
      <c r="N449" s="260"/>
      <c r="O449" s="260"/>
      <c r="P449" s="260"/>
      <c r="Q449" s="260"/>
      <c r="R449" s="260"/>
    </row>
    <row r="450" spans="1:18" outlineLevel="1">
      <c r="A450" s="339"/>
      <c r="B450" s="339"/>
      <c r="C450" s="339"/>
      <c r="D450" s="339"/>
      <c r="E450" s="184"/>
      <c r="F450" s="185"/>
      <c r="G450" s="184"/>
      <c r="H450" s="184"/>
      <c r="I450" s="184"/>
      <c r="J450" s="184"/>
      <c r="K450" s="184"/>
      <c r="L450" s="184"/>
      <c r="M450" s="184"/>
      <c r="N450" s="184"/>
      <c r="O450" s="184"/>
      <c r="P450" s="184"/>
      <c r="Q450" s="184"/>
      <c r="R450" s="184"/>
    </row>
    <row r="451" spans="1:18" outlineLevel="1">
      <c r="A451" s="339"/>
      <c r="B451" s="339"/>
      <c r="C451" s="172" t="s">
        <v>209</v>
      </c>
      <c r="D451" s="172"/>
      <c r="E451" s="111"/>
      <c r="F451" s="169"/>
      <c r="G451" s="111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</row>
    <row r="452" spans="1:18" outlineLevel="1">
      <c r="A452" s="339"/>
      <c r="B452" s="339"/>
      <c r="C452" s="339"/>
      <c r="D452" s="339"/>
      <c r="E452" s="111"/>
      <c r="F452" s="169"/>
      <c r="G452" s="111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</row>
    <row r="453" spans="1:18" s="166" customFormat="1" outlineLevel="1">
      <c r="A453" s="168"/>
      <c r="B453" s="168"/>
      <c r="C453" s="168"/>
      <c r="D453" s="168"/>
      <c r="E453" s="111" t="str">
        <f xml:space="preserve"> InputsR!E$114</f>
        <v>1 cumulative percentage of allocated spend given gate reached for 1</v>
      </c>
      <c r="F453" s="169" t="e">
        <f xml:space="preserve"> InputsR!F$121</f>
        <v>#N/A</v>
      </c>
      <c r="G453" s="111" t="str">
        <f xml:space="preserve"> InputsR!G$114</f>
        <v>%</v>
      </c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</row>
    <row r="454" spans="1:18" s="143" customFormat="1" outlineLevel="1">
      <c r="A454" s="111"/>
      <c r="B454" s="111"/>
      <c r="C454" s="111"/>
      <c r="D454" s="111"/>
      <c r="E454" s="111" t="str">
        <f xml:space="preserve"> InputsR!E$13</f>
        <v>Totex sharing threshold - cumulative spend</v>
      </c>
      <c r="F454" s="246">
        <f>InputsR!F13</f>
        <v>0.6</v>
      </c>
      <c r="G454" s="111" t="str">
        <f xml:space="preserve"> InputsR!G$13</f>
        <v>%</v>
      </c>
      <c r="H454" s="111"/>
      <c r="I454" s="111"/>
      <c r="J454" s="111"/>
      <c r="K454" s="111"/>
      <c r="L454" s="111"/>
      <c r="M454" s="111"/>
      <c r="N454" s="111"/>
      <c r="O454" s="111"/>
      <c r="P454" s="111"/>
      <c r="Q454" s="111"/>
      <c r="R454" s="111"/>
    </row>
    <row r="455" spans="1:18" s="143" customFormat="1" outlineLevel="1">
      <c r="A455" s="111"/>
      <c r="B455" s="111"/>
      <c r="C455" s="111"/>
      <c r="D455" s="111"/>
      <c r="E455" s="111" t="str">
        <f>InputsR!E$112</f>
        <v>Has the solution closed at Gate 2?</v>
      </c>
      <c r="F455" s="278">
        <f>InputsR!F$112</f>
        <v>0</v>
      </c>
      <c r="G455" s="111"/>
      <c r="H455" s="111"/>
      <c r="I455" s="111"/>
      <c r="J455" s="111"/>
      <c r="K455" s="111"/>
      <c r="L455" s="111"/>
      <c r="M455" s="111"/>
      <c r="N455" s="111"/>
      <c r="O455" s="111"/>
      <c r="P455" s="111"/>
      <c r="Q455" s="111"/>
      <c r="R455" s="111"/>
    </row>
    <row r="456" spans="1:18" s="166" customFormat="1" outlineLevel="1">
      <c r="A456" s="168"/>
      <c r="B456" s="168"/>
      <c r="C456" s="168"/>
      <c r="D456" s="168"/>
      <c r="E456" s="168" t="s">
        <v>207</v>
      </c>
      <c r="F456" s="173" t="e">
        <f xml:space="preserve"> IF(F455="Yes",0, IF(F453&gt;F454,1,0))</f>
        <v>#N/A</v>
      </c>
      <c r="G456" s="168" t="s">
        <v>208</v>
      </c>
      <c r="H456" s="168"/>
      <c r="I456" s="168"/>
      <c r="J456" s="168"/>
      <c r="K456" s="168"/>
      <c r="L456" s="168"/>
      <c r="M456" s="168"/>
      <c r="N456" s="168"/>
      <c r="O456" s="168"/>
      <c r="P456" s="168"/>
      <c r="Q456" s="168"/>
      <c r="R456" s="168"/>
    </row>
    <row r="457" spans="1:18" outlineLevel="1">
      <c r="A457" s="339"/>
      <c r="B457" s="339"/>
      <c r="C457" s="339"/>
      <c r="D457" s="339"/>
      <c r="E457" s="111"/>
      <c r="F457" s="169"/>
      <c r="G457" s="111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</row>
    <row r="458" spans="1:18" s="143" customFormat="1" outlineLevel="1">
      <c r="A458" s="111"/>
      <c r="B458" s="111"/>
      <c r="C458" s="111"/>
      <c r="D458" s="111"/>
      <c r="E458" s="111" t="str">
        <f xml:space="preserve"> InputsR!E$133</f>
        <v>1 totex allowance for 1 - water network plus (17-18 FYA CPIH deflated prices)</v>
      </c>
      <c r="F458" s="111">
        <f xml:space="preserve"> InputsR!F$133</f>
        <v>0</v>
      </c>
      <c r="G458" s="111" t="str">
        <f xml:space="preserve"> InputsR!G$133</f>
        <v>£m</v>
      </c>
      <c r="H458" s="111"/>
      <c r="I458" s="111"/>
      <c r="J458" s="111"/>
      <c r="K458" s="111"/>
      <c r="L458" s="111"/>
      <c r="M458" s="111"/>
      <c r="N458" s="111"/>
      <c r="O458" s="111"/>
      <c r="P458" s="111"/>
      <c r="Q458" s="111"/>
      <c r="R458" s="111"/>
    </row>
    <row r="459" spans="1:18" s="143" customFormat="1" outlineLevel="1">
      <c r="A459" s="111"/>
      <c r="B459" s="111"/>
      <c r="C459" s="111"/>
      <c r="D459" s="111"/>
      <c r="E459" s="111" t="str">
        <f>InputsR!F107&amp;" totex adjustment for change of partnership for "&amp;TEXT(MID(InputsR!A103,1,100),1)</f>
        <v>0 totex adjustment for change of partnership for 1</v>
      </c>
      <c r="F459" s="233" t="e">
        <f>(((InputB!$C$19*InputB!$D$21+InputB!$I$19*InputB!$J$21+InputB!$O$19*InputB!$P$21)*InputB!$C$23)-(InputB!$D$21/(1/InputB!$C$23)*$F453))*$F458+(((InputB!$U$19*InputB!$V$21)*InputsR!$F118)-((InputB!$U$19*(InputB!$X$21)*InputsR!$F118))-((InputB!$U$19*(InputB!$Z$21)*InputsR!$F118)))*$F458</f>
        <v>#DIV/0!</v>
      </c>
      <c r="G459" s="111" t="str">
        <f xml:space="preserve"> InputsR!G$133</f>
        <v>£m</v>
      </c>
      <c r="H459" s="111"/>
      <c r="I459" s="111"/>
      <c r="J459" s="111"/>
      <c r="K459" s="111"/>
      <c r="L459" s="111"/>
      <c r="M459" s="111"/>
      <c r="N459" s="111"/>
      <c r="O459" s="111"/>
      <c r="P459" s="111"/>
      <c r="Q459" s="111"/>
      <c r="R459" s="111"/>
    </row>
    <row r="460" spans="1:18" s="143" customFormat="1" outlineLevel="1">
      <c r="A460" s="111"/>
      <c r="B460" s="111"/>
      <c r="C460" s="111"/>
      <c r="D460" s="111"/>
      <c r="E460" s="111" t="str">
        <f>InputsR!E137</f>
        <v>1 additional totex allowance for 1 - water network plus (17-18 FYA CPIH deflated prices)</v>
      </c>
      <c r="F460" s="233">
        <f>InputsR!F137</f>
        <v>0</v>
      </c>
      <c r="G460" s="111" t="str">
        <f xml:space="preserve"> InputsR!G$133</f>
        <v>£m</v>
      </c>
      <c r="H460" s="111"/>
      <c r="I460" s="111"/>
      <c r="J460" s="111"/>
      <c r="K460" s="111"/>
      <c r="L460" s="111"/>
      <c r="M460" s="111"/>
      <c r="N460" s="111"/>
      <c r="O460" s="111"/>
      <c r="P460" s="111"/>
      <c r="Q460" s="111"/>
      <c r="R460" s="111"/>
    </row>
    <row r="461" spans="1:18" s="166" customFormat="1" outlineLevel="1">
      <c r="A461" s="168"/>
      <c r="B461" s="168"/>
      <c r="C461" s="168"/>
      <c r="D461" s="168"/>
      <c r="E461" s="111" t="str">
        <f xml:space="preserve"> InputsR!E$114</f>
        <v>1 cumulative percentage of allocated spend given gate reached for 1</v>
      </c>
      <c r="F461" s="169" t="e">
        <f xml:space="preserve"> InputsR!F$121</f>
        <v>#N/A</v>
      </c>
      <c r="G461" s="111" t="str">
        <f xml:space="preserve"> InputsR!G$114</f>
        <v>%</v>
      </c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</row>
    <row r="462" spans="1:18" s="166" customFormat="1" outlineLevel="1">
      <c r="A462" s="168"/>
      <c r="B462" s="168"/>
      <c r="C462" s="168"/>
      <c r="D462" s="168"/>
      <c r="E462" s="168" t="str">
        <f>InputsR!$F$107&amp;" totex allowance for "&amp;TEXT(MID(InputsR!$A$103,1,100),1)&amp;" given gate reached- water network plus (17-18 FYA CPIH deflated prices)"</f>
        <v>0 totex allowance for 1 given gate reached- water network plus (17-18 FYA CPIH deflated prices)</v>
      </c>
      <c r="F462" s="254" t="e">
        <f>(F458*F461)+IF(F459&gt;=0,F459,0)+(F460*InputB!$P$21)</f>
        <v>#N/A</v>
      </c>
      <c r="G462" s="168" t="s">
        <v>108</v>
      </c>
      <c r="H462" s="171"/>
      <c r="I462" s="171"/>
      <c r="J462" s="171"/>
      <c r="K462" s="171"/>
      <c r="L462" s="171"/>
      <c r="M462" s="171"/>
      <c r="N462" s="171"/>
      <c r="O462" s="171"/>
      <c r="P462" s="171"/>
      <c r="Q462" s="171"/>
      <c r="R462" s="171"/>
    </row>
    <row r="463" spans="1:18" s="166" customFormat="1" outlineLevel="1">
      <c r="A463" s="168"/>
      <c r="B463" s="168"/>
      <c r="C463" s="168"/>
      <c r="D463" s="168"/>
      <c r="E463" s="168"/>
      <c r="F463" s="171"/>
      <c r="G463" s="168"/>
      <c r="H463" s="171"/>
      <c r="I463" s="171"/>
      <c r="J463" s="171"/>
      <c r="K463" s="171"/>
      <c r="L463" s="171"/>
      <c r="M463" s="171"/>
      <c r="N463" s="171"/>
      <c r="O463" s="171"/>
      <c r="P463" s="171"/>
      <c r="Q463" s="171"/>
      <c r="R463" s="171"/>
    </row>
    <row r="464" spans="1:18" s="166" customFormat="1" outlineLevel="1">
      <c r="A464" s="168"/>
      <c r="B464" s="168"/>
      <c r="C464" s="168"/>
      <c r="D464" s="168"/>
      <c r="E464" s="269" t="str">
        <f xml:space="preserve"> InputsR!E$133</f>
        <v>1 totex allowance for 1 - water network plus (17-18 FYA CPIH deflated prices)</v>
      </c>
      <c r="F464" s="269">
        <f xml:space="preserve"> InputsR!F$133</f>
        <v>0</v>
      </c>
      <c r="G464" s="269" t="str">
        <f xml:space="preserve"> InputsR!G$133</f>
        <v>£m</v>
      </c>
      <c r="H464" s="111"/>
      <c r="I464" s="111"/>
      <c r="J464" s="111"/>
      <c r="K464" s="111"/>
      <c r="L464" s="111"/>
      <c r="M464" s="111"/>
      <c r="N464" s="111"/>
      <c r="O464" s="111"/>
      <c r="P464" s="111"/>
      <c r="Q464" s="111"/>
      <c r="R464" s="111"/>
    </row>
    <row r="465" spans="1:18" s="166" customFormat="1" outlineLevel="1">
      <c r="A465" s="168"/>
      <c r="B465" s="168"/>
      <c r="C465" s="168"/>
      <c r="D465" s="168"/>
      <c r="E465" s="269" t="str">
        <f>E459</f>
        <v>0 totex adjustment for change of partnership for 1</v>
      </c>
      <c r="F465" s="430" t="e">
        <f>F459</f>
        <v>#DIV/0!</v>
      </c>
      <c r="G465" s="269" t="str">
        <f xml:space="preserve"> InputsR!G$133</f>
        <v>£m</v>
      </c>
      <c r="H465" s="111"/>
      <c r="I465" s="111"/>
      <c r="J465" s="111"/>
      <c r="K465" s="111"/>
      <c r="L465" s="111"/>
      <c r="M465" s="111"/>
      <c r="N465" s="111"/>
      <c r="O465" s="111"/>
      <c r="P465" s="111"/>
      <c r="Q465" s="111"/>
      <c r="R465" s="111"/>
    </row>
    <row r="466" spans="1:18" s="166" customFormat="1" outlineLevel="1">
      <c r="A466" s="168"/>
      <c r="B466" s="168"/>
      <c r="C466" s="168"/>
      <c r="D466" s="168"/>
      <c r="E466" s="269" t="str">
        <f>E460</f>
        <v>1 additional totex allowance for 1 - water network plus (17-18 FYA CPIH deflated prices)</v>
      </c>
      <c r="F466" s="430">
        <f>F460</f>
        <v>0</v>
      </c>
      <c r="G466" s="269" t="str">
        <f xml:space="preserve"> InputsR!G$133</f>
        <v>£m</v>
      </c>
      <c r="H466" s="111"/>
      <c r="I466" s="111"/>
      <c r="J466" s="111"/>
      <c r="K466" s="111"/>
      <c r="L466" s="111"/>
      <c r="M466" s="111"/>
      <c r="N466" s="111"/>
      <c r="O466" s="111"/>
      <c r="P466" s="111"/>
      <c r="Q466" s="111"/>
      <c r="R466" s="111"/>
    </row>
    <row r="467" spans="1:18" s="166" customFormat="1" outlineLevel="1">
      <c r="A467" s="168"/>
      <c r="B467" s="168"/>
      <c r="C467" s="168"/>
      <c r="D467" s="168"/>
      <c r="E467" s="188" t="str">
        <f xml:space="preserve"> E$462</f>
        <v>0 totex allowance for 1 given gate reached- water network plus (17-18 FYA CPIH deflated prices)</v>
      </c>
      <c r="F467" s="189" t="e">
        <f t="shared" ref="F467:G467" si="30" xml:space="preserve"> F$462</f>
        <v>#N/A</v>
      </c>
      <c r="G467" s="188" t="str">
        <f t="shared" si="30"/>
        <v>£m</v>
      </c>
      <c r="H467" s="171"/>
      <c r="I467" s="171"/>
      <c r="J467" s="171"/>
      <c r="K467" s="171"/>
      <c r="L467" s="171"/>
      <c r="M467" s="171"/>
      <c r="N467" s="171"/>
      <c r="O467" s="171"/>
      <c r="P467" s="171"/>
      <c r="Q467" s="171"/>
      <c r="R467" s="171"/>
    </row>
    <row r="468" spans="1:18" s="166" customFormat="1" outlineLevel="1">
      <c r="A468" s="168"/>
      <c r="B468" s="168"/>
      <c r="C468" s="168"/>
      <c r="D468" s="168"/>
      <c r="E468" s="168" t="str">
        <f>InputsR!$F$107&amp;" unspent totex clawback "&amp;TEXT(MID(InputsR!$A$103,1,100),1)&amp;" given gate reached - water network plus (17-18 FYA CPIH deflated prices)"</f>
        <v>0 unspent totex clawback 1 given gate reached - water network plus (17-18 FYA CPIH deflated prices)</v>
      </c>
      <c r="F468" s="254" t="e">
        <f xml:space="preserve"> F467 - ((F464)+ABS(F465)+(F466))</f>
        <v>#N/A</v>
      </c>
      <c r="G468" s="168" t="s">
        <v>108</v>
      </c>
      <c r="H468" s="171"/>
      <c r="I468" s="171"/>
      <c r="J468" s="171"/>
      <c r="K468" s="171"/>
      <c r="L468" s="171"/>
      <c r="M468" s="171"/>
      <c r="N468" s="171"/>
      <c r="O468" s="171"/>
      <c r="P468" s="171"/>
      <c r="Q468" s="171"/>
      <c r="R468" s="171"/>
    </row>
    <row r="469" spans="1:18" s="166" customFormat="1" outlineLevel="1">
      <c r="A469" s="168"/>
      <c r="B469" s="168"/>
      <c r="C469" s="168"/>
      <c r="D469" s="168"/>
      <c r="E469" s="168"/>
      <c r="F469" s="171"/>
      <c r="G469" s="168"/>
      <c r="H469" s="171"/>
      <c r="I469" s="171"/>
      <c r="J469" s="171"/>
      <c r="K469" s="171"/>
      <c r="L469" s="171"/>
      <c r="M469" s="171"/>
      <c r="N469" s="171"/>
      <c r="O469" s="171"/>
      <c r="P469" s="171"/>
      <c r="Q469" s="171"/>
      <c r="R469" s="171"/>
    </row>
    <row r="470" spans="1:18" s="143" customFormat="1" outlineLevel="1">
      <c r="A470" s="111"/>
      <c r="B470" s="111"/>
      <c r="C470" s="111"/>
      <c r="D470" s="111"/>
      <c r="E470" s="111" t="str">
        <f>InputsR!E$159</f>
        <v>1 outturn totex for 1 - water network plus (17-18 FYA CPIH deflated prices)</v>
      </c>
      <c r="F470" s="169">
        <f>InputsR!F$159</f>
        <v>0</v>
      </c>
      <c r="G470" s="111" t="str">
        <f>InputsR!G$159</f>
        <v>£m</v>
      </c>
      <c r="H470" s="169"/>
      <c r="I470" s="169"/>
      <c r="J470" s="169"/>
      <c r="K470" s="169"/>
      <c r="L470" s="169"/>
      <c r="M470" s="169"/>
      <c r="N470" s="169"/>
      <c r="O470" s="169"/>
      <c r="P470" s="169"/>
      <c r="Q470" s="169"/>
      <c r="R470" s="169"/>
    </row>
    <row r="471" spans="1:18" s="143" customFormat="1" outlineLevel="1">
      <c r="A471" s="111"/>
      <c r="B471" s="111"/>
      <c r="C471" s="111"/>
      <c r="D471" s="111"/>
      <c r="E471" s="111" t="str">
        <f>InputsR!E163</f>
        <v>1 outturn additional totex for 1 - water network plus (17-18 FYA CPIH deflated prices)</v>
      </c>
      <c r="F471" s="233">
        <f>InputsR!F163</f>
        <v>0</v>
      </c>
      <c r="G471" s="111" t="str">
        <f>InputsR!G$159</f>
        <v>£m</v>
      </c>
      <c r="H471" s="169"/>
      <c r="I471" s="169"/>
      <c r="J471" s="169"/>
      <c r="K471" s="169"/>
      <c r="L471" s="169"/>
      <c r="M471" s="169"/>
      <c r="N471" s="169"/>
      <c r="O471" s="169"/>
      <c r="P471" s="169"/>
      <c r="Q471" s="169"/>
      <c r="R471" s="169"/>
    </row>
    <row r="472" spans="1:18" s="166" customFormat="1" outlineLevel="1">
      <c r="A472" s="168"/>
      <c r="B472" s="168"/>
      <c r="C472" s="168"/>
      <c r="D472" s="168"/>
      <c r="E472" s="188" t="str">
        <f xml:space="preserve"> E$467</f>
        <v>0 totex allowance for 1 given gate reached- water network plus (17-18 FYA CPIH deflated prices)</v>
      </c>
      <c r="F472" s="189" t="e">
        <f xml:space="preserve"> F$467</f>
        <v>#N/A</v>
      </c>
      <c r="G472" s="188" t="str">
        <f xml:space="preserve"> G$86</f>
        <v>£m</v>
      </c>
      <c r="H472" s="188"/>
      <c r="I472" s="188"/>
      <c r="J472" s="188"/>
      <c r="K472" s="188"/>
      <c r="L472" s="188"/>
      <c r="M472" s="188"/>
      <c r="N472" s="188"/>
      <c r="O472" s="188"/>
      <c r="P472" s="188"/>
      <c r="Q472" s="188"/>
      <c r="R472" s="188"/>
    </row>
    <row r="473" spans="1:18" s="143" customFormat="1" outlineLevel="1">
      <c r="A473" s="111"/>
      <c r="B473" s="111"/>
      <c r="C473" s="111"/>
      <c r="D473" s="111"/>
      <c r="E473" s="188" t="str">
        <f>InputsR!$F$107&amp;" adjustments to totex allowance for "&amp;TEXT(MID(InputsR!$A$103,1,100),1)&amp;" given gate reached - water network plus (17-18 FYA CPIH deflated prices)"</f>
        <v>0 adjustments to totex allowance for 1 given gate reached - water network plus (17-18 FYA CPIH deflated prices)</v>
      </c>
      <c r="F473" s="250" t="e">
        <f>$F$465+$F$466</f>
        <v>#DIV/0!</v>
      </c>
      <c r="G473" s="111" t="str">
        <f>InputsR!G$159</f>
        <v>£m</v>
      </c>
      <c r="H473" s="169"/>
      <c r="I473" s="169"/>
      <c r="J473" s="169"/>
      <c r="K473" s="169"/>
      <c r="L473" s="169"/>
      <c r="M473" s="169"/>
      <c r="N473" s="169"/>
      <c r="O473" s="169"/>
      <c r="P473" s="169"/>
      <c r="Q473" s="169"/>
      <c r="R473" s="169"/>
    </row>
    <row r="474" spans="1:18" s="166" customFormat="1" outlineLevel="1">
      <c r="A474" s="168"/>
      <c r="B474" s="168"/>
      <c r="C474" s="168"/>
      <c r="D474" s="168"/>
      <c r="E474" s="168" t="str">
        <f>InputsR!$F$107&amp;" totex adjustment for "&amp;TEXT(MID(InputsR!$A$103,1,100),1)&amp;" with no totex sharing - water network plus (17-18 FYA CPIH deflated prices)"</f>
        <v>0 totex adjustment for 1 with no totex sharing - water network plus (17-18 FYA CPIH deflated prices)</v>
      </c>
      <c r="F474" s="254" t="e">
        <f>IF((F470+F471)-F472&gt;=0,0,(F470+F471)-F472)+ABS(F473)</f>
        <v>#N/A</v>
      </c>
      <c r="G474" s="168" t="s">
        <v>108</v>
      </c>
      <c r="H474" s="171"/>
      <c r="I474" s="171"/>
      <c r="J474" s="171"/>
      <c r="K474" s="171"/>
      <c r="L474" s="171"/>
      <c r="M474" s="171"/>
      <c r="N474" s="171"/>
      <c r="O474" s="171"/>
      <c r="P474" s="171"/>
      <c r="Q474" s="171"/>
      <c r="R474" s="171"/>
    </row>
    <row r="475" spans="1:18" s="166" customFormat="1" outlineLevel="1">
      <c r="A475" s="168"/>
      <c r="B475" s="168"/>
      <c r="C475" s="168"/>
      <c r="D475" s="168"/>
      <c r="E475" s="168"/>
      <c r="F475" s="171"/>
      <c r="G475" s="168"/>
      <c r="H475" s="171"/>
      <c r="I475" s="171"/>
      <c r="J475" s="171"/>
      <c r="K475" s="171"/>
      <c r="L475" s="171"/>
      <c r="M475" s="171"/>
      <c r="N475" s="171"/>
      <c r="O475" s="171"/>
      <c r="P475" s="171"/>
      <c r="Q475" s="171"/>
      <c r="R475" s="171"/>
    </row>
    <row r="476" spans="1:18" s="143" customFormat="1" outlineLevel="1">
      <c r="A476" s="111"/>
      <c r="B476" s="111"/>
      <c r="C476" s="111"/>
      <c r="D476" s="111"/>
      <c r="E476" s="111" t="str">
        <f>E$470</f>
        <v>1 outturn totex for 1 - water network plus (17-18 FYA CPIH deflated prices)</v>
      </c>
      <c r="F476" s="169">
        <f t="shared" ref="F476:G478" si="31">F$470</f>
        <v>0</v>
      </c>
      <c r="G476" s="111" t="str">
        <f t="shared" si="31"/>
        <v>£m</v>
      </c>
      <c r="H476" s="169"/>
      <c r="I476" s="169"/>
      <c r="J476" s="169"/>
      <c r="K476" s="169"/>
      <c r="L476" s="169"/>
      <c r="M476" s="169"/>
      <c r="N476" s="169"/>
      <c r="O476" s="169"/>
      <c r="P476" s="169"/>
      <c r="Q476" s="169"/>
      <c r="R476" s="169"/>
    </row>
    <row r="477" spans="1:18" s="143" customFormat="1" outlineLevel="1">
      <c r="A477" s="111"/>
      <c r="B477" s="111"/>
      <c r="C477" s="111"/>
      <c r="D477" s="111"/>
      <c r="E477" s="111" t="str">
        <f>E471</f>
        <v>1 outturn additional totex for 1 - water network plus (17-18 FYA CPIH deflated prices)</v>
      </c>
      <c r="F477" s="250">
        <f>F471</f>
        <v>0</v>
      </c>
      <c r="G477" s="111" t="str">
        <f t="shared" si="31"/>
        <v>£m</v>
      </c>
      <c r="H477" s="169"/>
      <c r="I477" s="169"/>
      <c r="J477" s="169"/>
      <c r="K477" s="169"/>
      <c r="L477" s="169"/>
      <c r="M477" s="169"/>
      <c r="N477" s="169"/>
      <c r="O477" s="169"/>
      <c r="P477" s="169"/>
      <c r="Q477" s="169"/>
      <c r="R477" s="169"/>
    </row>
    <row r="478" spans="1:18" s="143" customFormat="1" outlineLevel="1">
      <c r="A478" s="111"/>
      <c r="B478" s="111"/>
      <c r="C478" s="111"/>
      <c r="D478" s="111"/>
      <c r="E478" s="111" t="str">
        <f>E473</f>
        <v>0 adjustments to totex allowance for 1 given gate reached - water network plus (17-18 FYA CPIH deflated prices)</v>
      </c>
      <c r="F478" s="250" t="e">
        <f>F473</f>
        <v>#DIV/0!</v>
      </c>
      <c r="G478" s="111" t="str">
        <f t="shared" si="31"/>
        <v>£m</v>
      </c>
      <c r="H478" s="169"/>
      <c r="I478" s="169"/>
      <c r="J478" s="169"/>
      <c r="K478" s="169"/>
      <c r="L478" s="169"/>
      <c r="M478" s="169"/>
      <c r="N478" s="169"/>
      <c r="O478" s="169"/>
      <c r="P478" s="169"/>
      <c r="Q478" s="169"/>
      <c r="R478" s="169"/>
    </row>
    <row r="479" spans="1:18" s="166" customFormat="1" outlineLevel="1">
      <c r="A479" s="168"/>
      <c r="B479" s="168"/>
      <c r="C479" s="168"/>
      <c r="D479" s="168"/>
      <c r="E479" s="188" t="str">
        <f xml:space="preserve"> E$472</f>
        <v>0 totex allowance for 1 given gate reached- water network plus (17-18 FYA CPIH deflated prices)</v>
      </c>
      <c r="F479" s="189" t="e">
        <f t="shared" ref="F479:G479" si="32" xml:space="preserve"> F$472</f>
        <v>#N/A</v>
      </c>
      <c r="G479" s="188" t="str">
        <f t="shared" si="32"/>
        <v>£m</v>
      </c>
      <c r="H479" s="188"/>
      <c r="I479" s="188"/>
      <c r="J479" s="188"/>
      <c r="K479" s="188"/>
      <c r="L479" s="188"/>
      <c r="M479" s="188"/>
      <c r="N479" s="188"/>
      <c r="O479" s="188"/>
      <c r="P479" s="188"/>
      <c r="Q479" s="188"/>
      <c r="R479" s="188"/>
    </row>
    <row r="480" spans="1:18" s="166" customFormat="1" outlineLevel="1">
      <c r="A480" s="168"/>
      <c r="B480" s="168"/>
      <c r="C480" s="168"/>
      <c r="D480" s="168"/>
      <c r="E480" s="167" t="str">
        <f xml:space="preserve"> InputsR!E$11</f>
        <v>Totex sharing rate</v>
      </c>
      <c r="F480" s="246">
        <f xml:space="preserve"> InputsR!F$11</f>
        <v>0.5</v>
      </c>
      <c r="G480" s="167" t="str">
        <f xml:space="preserve"> InputsR!G$11</f>
        <v>%</v>
      </c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</row>
    <row r="481" spans="1:22" s="166" customFormat="1" outlineLevel="1">
      <c r="A481" s="168"/>
      <c r="B481" s="168"/>
      <c r="C481" s="168"/>
      <c r="D481" s="168"/>
      <c r="E481" s="168" t="str">
        <f>InputsR!$F$107&amp;" totex adjustment for "&amp;TEXT(MID(InputsR!$A$103,1,100),1)&amp;" with totex sharing - water network plus (17-18 FYA CPIH deflated prices)"</f>
        <v>0 totex adjustment for 1 with totex sharing - water network plus (17-18 FYA CPIH deflated prices)</v>
      </c>
      <c r="F481" s="254" t="e">
        <f>(((F476+F477)-F479)*F480)+IF(F478&gt;=0,F478,0)</f>
        <v>#N/A</v>
      </c>
      <c r="G481" s="168" t="s">
        <v>108</v>
      </c>
      <c r="H481" s="171"/>
      <c r="I481" s="171"/>
      <c r="J481" s="171"/>
      <c r="K481" s="171"/>
      <c r="L481" s="171"/>
      <c r="M481" s="171"/>
      <c r="N481" s="171"/>
      <c r="O481" s="171"/>
      <c r="P481" s="171"/>
      <c r="Q481" s="171"/>
      <c r="R481" s="171"/>
    </row>
    <row r="482" spans="1:22" s="166" customFormat="1" outlineLevel="1">
      <c r="A482" s="168"/>
      <c r="B482" s="168"/>
      <c r="C482" s="168"/>
      <c r="D482" s="168"/>
      <c r="E482" s="168"/>
      <c r="F482" s="171"/>
      <c r="G482" s="168"/>
      <c r="H482" s="171"/>
      <c r="I482" s="171"/>
      <c r="J482" s="171"/>
      <c r="K482" s="171"/>
      <c r="L482" s="171"/>
      <c r="M482" s="171"/>
      <c r="N482" s="171"/>
      <c r="O482" s="171"/>
      <c r="P482" s="171"/>
      <c r="Q482" s="171"/>
      <c r="R482" s="171"/>
    </row>
    <row r="483" spans="1:22" s="166" customFormat="1" outlineLevel="1">
      <c r="A483" s="168"/>
      <c r="B483" s="168"/>
      <c r="C483" s="168"/>
      <c r="D483" s="168"/>
      <c r="E483" s="188" t="str">
        <f xml:space="preserve"> E$474</f>
        <v>0 totex adjustment for 1 with no totex sharing - water network plus (17-18 FYA CPIH deflated prices)</v>
      </c>
      <c r="F483" s="189" t="e">
        <f xml:space="preserve"> F$474</f>
        <v>#N/A</v>
      </c>
      <c r="G483" s="188" t="str">
        <f t="shared" ref="G483" si="33" xml:space="preserve"> G$93</f>
        <v>£m</v>
      </c>
      <c r="H483" s="196"/>
      <c r="I483" s="196"/>
      <c r="J483" s="196"/>
      <c r="K483" s="196"/>
      <c r="L483" s="196"/>
      <c r="M483" s="196"/>
      <c r="N483" s="196"/>
      <c r="O483" s="196"/>
      <c r="P483" s="196"/>
      <c r="Q483" s="196"/>
      <c r="R483" s="196"/>
    </row>
    <row r="484" spans="1:22" s="166" customFormat="1" outlineLevel="1">
      <c r="A484" s="168"/>
      <c r="B484" s="168"/>
      <c r="C484" s="168"/>
      <c r="D484" s="168"/>
      <c r="E484" s="193" t="str">
        <f xml:space="preserve"> E$481</f>
        <v>0 totex adjustment for 1 with totex sharing - water network plus (17-18 FYA CPIH deflated prices)</v>
      </c>
      <c r="F484" s="194" t="e">
        <f t="shared" ref="F484:G484" si="34" xml:space="preserve"> F$481</f>
        <v>#N/A</v>
      </c>
      <c r="G484" s="193" t="str">
        <f t="shared" si="34"/>
        <v>£m</v>
      </c>
      <c r="H484" s="196"/>
      <c r="I484" s="196"/>
      <c r="J484" s="196"/>
      <c r="K484" s="196"/>
      <c r="L484" s="196"/>
      <c r="M484" s="196"/>
      <c r="N484" s="196"/>
      <c r="O484" s="196"/>
      <c r="P484" s="196"/>
      <c r="Q484" s="196"/>
      <c r="R484" s="196"/>
    </row>
    <row r="485" spans="1:22" s="166" customFormat="1" outlineLevel="1">
      <c r="A485" s="168"/>
      <c r="B485" s="168"/>
      <c r="C485" s="168"/>
      <c r="D485" s="168"/>
      <c r="E485" s="168" t="str">
        <f xml:space="preserve"> E$456</f>
        <v>Totex sharing application</v>
      </c>
      <c r="F485" s="171" t="e">
        <f xml:space="preserve"> F$456</f>
        <v>#N/A</v>
      </c>
      <c r="G485" s="168" t="str">
        <f t="shared" ref="G485" si="35" xml:space="preserve"> G$16</f>
        <v>Boolean</v>
      </c>
      <c r="H485" s="168"/>
      <c r="I485" s="168"/>
      <c r="J485" s="168"/>
      <c r="K485" s="168"/>
      <c r="L485" s="168"/>
      <c r="M485" s="168"/>
      <c r="N485" s="168"/>
      <c r="O485" s="168"/>
      <c r="P485" s="168"/>
      <c r="Q485" s="168"/>
      <c r="R485" s="168"/>
    </row>
    <row r="486" spans="1:22" s="166" customFormat="1" outlineLevel="1">
      <c r="A486" s="168"/>
      <c r="B486" s="168"/>
      <c r="C486" s="168"/>
      <c r="D486" s="168"/>
      <c r="E486" s="170" t="str">
        <f>InputsR!$F$107&amp;" totex sharing adjustment for "&amp;TEXT(MID(InputsR!$A$103,1,100),1)&amp;" - water network plus (17-18 FYA CPIH deflated prices)"</f>
        <v>0 totex sharing adjustment for 1 - water network plus (17-18 FYA CPIH deflated prices)</v>
      </c>
      <c r="F486" s="173" t="e">
        <f xml:space="preserve"> IF( F485 = 1, F484, F483 )</f>
        <v>#N/A</v>
      </c>
      <c r="G486" s="170" t="s">
        <v>108</v>
      </c>
      <c r="H486" s="170"/>
      <c r="I486" s="170"/>
      <c r="J486" s="170"/>
      <c r="K486" s="170"/>
      <c r="L486" s="170"/>
      <c r="M486" s="170"/>
      <c r="N486" s="170"/>
      <c r="O486" s="170"/>
      <c r="P486" s="170"/>
      <c r="Q486" s="170"/>
      <c r="R486" s="170"/>
    </row>
    <row r="487" spans="1:22" s="166" customFormat="1" outlineLevel="1">
      <c r="A487" s="168"/>
      <c r="B487" s="168"/>
      <c r="C487" s="168"/>
      <c r="D487" s="168"/>
      <c r="E487" s="180"/>
      <c r="F487" s="247"/>
      <c r="G487" s="170"/>
      <c r="H487" s="170"/>
      <c r="I487" s="170"/>
      <c r="J487" s="170"/>
      <c r="K487" s="170"/>
      <c r="L487" s="170"/>
      <c r="M487" s="170"/>
      <c r="N487" s="170"/>
      <c r="O487" s="170"/>
      <c r="P487" s="170"/>
      <c r="Q487" s="170"/>
      <c r="R487" s="170"/>
    </row>
    <row r="488" spans="1:22" s="166" customFormat="1" outlineLevel="1">
      <c r="A488" s="168"/>
      <c r="B488" s="168"/>
      <c r="C488" s="168"/>
      <c r="D488" s="168"/>
      <c r="E488" s="193" t="str">
        <f xml:space="preserve"> E$468</f>
        <v>0 unspent totex clawback 1 given gate reached - water network plus (17-18 FYA CPIH deflated prices)</v>
      </c>
      <c r="F488" s="194" t="e">
        <f>F$467</f>
        <v>#N/A</v>
      </c>
      <c r="G488" s="193" t="str">
        <f t="shared" ref="G488" si="36" xml:space="preserve"> G$468</f>
        <v>£m</v>
      </c>
      <c r="H488" s="226"/>
      <c r="I488" s="194"/>
      <c r="J488" s="194"/>
      <c r="K488" s="194"/>
      <c r="L488" s="194"/>
      <c r="M488" s="194"/>
      <c r="N488" s="194"/>
      <c r="O488" s="194"/>
      <c r="P488" s="194"/>
      <c r="Q488" s="194"/>
      <c r="R488" s="194"/>
    </row>
    <row r="489" spans="1:22" s="166" customFormat="1" outlineLevel="1">
      <c r="A489" s="168"/>
      <c r="B489" s="168"/>
      <c r="C489" s="168"/>
      <c r="D489" s="168"/>
      <c r="E489" s="195" t="str">
        <f xml:space="preserve"> E$486</f>
        <v>0 totex sharing adjustment for 1 - water network plus (17-18 FYA CPIH deflated prices)</v>
      </c>
      <c r="F489" s="194" t="e">
        <f t="shared" ref="F489:G489" si="37" xml:space="preserve"> F$486</f>
        <v>#N/A</v>
      </c>
      <c r="G489" s="195" t="str">
        <f t="shared" si="37"/>
        <v>£m</v>
      </c>
      <c r="H489" s="204"/>
      <c r="I489" s="170"/>
      <c r="J489" s="170"/>
      <c r="K489" s="170"/>
      <c r="L489" s="170"/>
      <c r="M489" s="170"/>
      <c r="N489" s="170"/>
      <c r="O489" s="170"/>
      <c r="P489" s="170"/>
      <c r="Q489" s="170"/>
      <c r="R489" s="170"/>
    </row>
    <row r="490" spans="1:22" s="166" customFormat="1" outlineLevel="1">
      <c r="A490" s="168"/>
      <c r="B490" s="168"/>
      <c r="C490" s="168"/>
      <c r="D490" s="168"/>
      <c r="E490" s="195" t="str">
        <f>InputsR!$F$107&amp;" total totex adjustment for "&amp;TEXT(MID(InputsR!$A$103,1,100),1)&amp;" - water network plus (17-18 FYA CPIH deflated prices)"</f>
        <v>0 total totex adjustment for 1 - water network plus (17-18 FYA CPIH deflated prices)</v>
      </c>
      <c r="F490" s="194" t="e">
        <f xml:space="preserve"> F488 + F489</f>
        <v>#N/A</v>
      </c>
      <c r="G490" s="195" t="s">
        <v>108</v>
      </c>
      <c r="H490" s="204"/>
      <c r="I490" s="170"/>
      <c r="J490" s="170"/>
      <c r="K490" s="170"/>
      <c r="L490" s="170"/>
      <c r="M490" s="170"/>
      <c r="N490" s="170"/>
      <c r="O490" s="170"/>
      <c r="P490" s="170"/>
      <c r="Q490" s="170"/>
      <c r="R490" s="170"/>
    </row>
    <row r="491" spans="1:22" s="166" customFormat="1" outlineLevel="1">
      <c r="A491" s="168"/>
      <c r="B491" s="168"/>
      <c r="C491" s="168"/>
      <c r="D491" s="168"/>
      <c r="E491" s="180"/>
      <c r="F491" s="247"/>
      <c r="G491" s="170"/>
      <c r="H491" s="170"/>
      <c r="I491" s="170"/>
      <c r="J491" s="170"/>
      <c r="K491" s="170"/>
      <c r="L491" s="170"/>
      <c r="M491" s="170"/>
      <c r="N491" s="170"/>
      <c r="O491" s="170"/>
      <c r="P491" s="170"/>
      <c r="Q491" s="170"/>
      <c r="R491" s="170"/>
    </row>
    <row r="492" spans="1:22" s="166" customFormat="1" outlineLevel="1">
      <c r="A492" s="168"/>
      <c r="B492" s="168"/>
      <c r="C492" s="168"/>
      <c r="D492" s="168"/>
      <c r="E492" s="195" t="str">
        <f xml:space="preserve"> E$490</f>
        <v>0 total totex adjustment for 1 - water network plus (17-18 FYA CPIH deflated prices)</v>
      </c>
      <c r="F492" s="194" t="e">
        <f t="shared" ref="F492:G492" si="38" xml:space="preserve"> F$490</f>
        <v>#N/A</v>
      </c>
      <c r="G492" s="195" t="str">
        <f t="shared" si="38"/>
        <v>£m</v>
      </c>
      <c r="H492" s="170"/>
      <c r="I492" s="170"/>
      <c r="J492" s="174"/>
      <c r="K492" s="174"/>
      <c r="L492" s="174"/>
      <c r="M492" s="174"/>
      <c r="N492" s="174"/>
      <c r="O492" s="174"/>
      <c r="P492" s="174"/>
      <c r="Q492" s="174"/>
      <c r="R492" s="174"/>
    </row>
    <row r="493" spans="1:22" s="231" customFormat="1" outlineLevel="1">
      <c r="A493" s="229"/>
      <c r="B493" s="229"/>
      <c r="C493" s="229"/>
      <c r="D493" s="229"/>
      <c r="E493" s="230" t="str">
        <f xml:space="preserve"> InputsR!E$15</f>
        <v>Discount rate</v>
      </c>
      <c r="F493" s="272">
        <f>IF(OR(InputsR!F107="ANH",InputsR!F107="BRL",InputsR!F107="NES",InputsR!F107="YKY"),InputsR!$F$16,InputsR!$F$15)</f>
        <v>2.92E-2</v>
      </c>
      <c r="G493" s="230" t="str">
        <f xml:space="preserve"> InputsR!G$15</f>
        <v>%</v>
      </c>
      <c r="H493" s="230"/>
      <c r="I493" s="230"/>
      <c r="J493" s="230"/>
      <c r="K493" s="230"/>
      <c r="L493" s="230"/>
      <c r="M493" s="230"/>
      <c r="N493" s="230"/>
      <c r="O493" s="230"/>
      <c r="P493" s="230"/>
      <c r="Q493" s="230"/>
      <c r="R493" s="230"/>
    </row>
    <row r="494" spans="1:22" s="166" customFormat="1" outlineLevel="1">
      <c r="A494" s="168"/>
      <c r="B494" s="168"/>
      <c r="C494" s="168"/>
      <c r="D494" s="168"/>
      <c r="E494" s="111" t="str">
        <f xml:space="preserve"> InputsR!E$111</f>
        <v>Gate 1 has progessed upto</v>
      </c>
      <c r="F494" s="169">
        <f xml:space="preserve"> InputsR!F$111</f>
        <v>0</v>
      </c>
      <c r="G494" s="111" t="str">
        <f xml:space="preserve"> InputsR!G$30</f>
        <v>#</v>
      </c>
      <c r="H494" s="111"/>
      <c r="I494" s="111"/>
      <c r="J494" s="111"/>
      <c r="K494" s="111"/>
      <c r="L494" s="111"/>
      <c r="M494" s="111"/>
      <c r="N494" s="111"/>
      <c r="O494" s="111"/>
      <c r="P494" s="111"/>
      <c r="Q494" s="111"/>
      <c r="R494" s="111"/>
    </row>
    <row r="495" spans="1:22" s="179" customFormat="1" ht="13" outlineLevel="1">
      <c r="A495" s="175"/>
      <c r="B495" s="176"/>
      <c r="C495" s="177"/>
      <c r="D495" s="178"/>
      <c r="E495" s="67" t="str">
        <f xml:space="preserve"> Time!E$50</f>
        <v>Forecast Period Flag</v>
      </c>
      <c r="F495" s="249">
        <f xml:space="preserve"> Time!F$50</f>
        <v>0</v>
      </c>
      <c r="G495" s="67" t="str">
        <f xml:space="preserve"> Time!G$50</f>
        <v>flag</v>
      </c>
      <c r="H495" s="181">
        <f xml:space="preserve"> Time!H$50</f>
        <v>5</v>
      </c>
      <c r="I495" s="67">
        <f xml:space="preserve"> Time!I$50</f>
        <v>0</v>
      </c>
      <c r="J495" s="181">
        <f xml:space="preserve"> Time!J$50</f>
        <v>0</v>
      </c>
      <c r="K495" s="181">
        <f xml:space="preserve"> Time!K$50</f>
        <v>0</v>
      </c>
      <c r="L495" s="181">
        <f xml:space="preserve"> Time!L$50</f>
        <v>0</v>
      </c>
      <c r="M495" s="181">
        <f xml:space="preserve"> Time!M$50</f>
        <v>0</v>
      </c>
      <c r="N495" s="181">
        <f xml:space="preserve"> Time!N$50</f>
        <v>1</v>
      </c>
      <c r="O495" s="181">
        <f xml:space="preserve"> Time!O$50</f>
        <v>1</v>
      </c>
      <c r="P495" s="181">
        <f xml:space="preserve"> Time!P$50</f>
        <v>1</v>
      </c>
      <c r="Q495" s="181">
        <f xml:space="preserve"> Time!Q$50</f>
        <v>1</v>
      </c>
      <c r="R495" s="181">
        <f xml:space="preserve"> Time!R$50</f>
        <v>1</v>
      </c>
      <c r="S495" s="181">
        <f xml:space="preserve"> Time!S$50</f>
        <v>0</v>
      </c>
      <c r="T495" s="181">
        <f xml:space="preserve"> Time!T$50</f>
        <v>0</v>
      </c>
      <c r="U495" s="181">
        <f xml:space="preserve"> Time!U$50</f>
        <v>0</v>
      </c>
      <c r="V495" s="181">
        <f xml:space="preserve"> Time!V$50</f>
        <v>0</v>
      </c>
    </row>
    <row r="496" spans="1:22" s="166" customFormat="1" outlineLevel="1">
      <c r="A496" s="168"/>
      <c r="B496" s="168"/>
      <c r="C496" s="168"/>
      <c r="D496" s="168"/>
      <c r="E496" s="170" t="str">
        <f>InputsR!$F$107&amp;" total totex adjustment for "&amp;TEXT(MID(InputsR!$A$103,1,100),1)&amp;" financing adjustment - water network plus (17-18 FYA CPIH deflated prices)"</f>
        <v>0 total totex adjustment for 1 financing adjustment - water network plus (17-18 FYA CPIH deflated prices)</v>
      </c>
      <c r="F496" s="173" t="e">
        <f xml:space="preserve"> IF( F494 = 4, 0, F492 * ( 1 + F493 ) ^ ( H495 - F494 ) - F492 )</f>
        <v>#N/A</v>
      </c>
      <c r="G496" s="170" t="s">
        <v>108</v>
      </c>
      <c r="H496" s="170"/>
      <c r="I496" s="170"/>
      <c r="J496" s="174"/>
      <c r="K496" s="174"/>
      <c r="L496" s="174"/>
      <c r="M496" s="174"/>
      <c r="N496" s="174"/>
      <c r="O496" s="174"/>
      <c r="P496" s="174"/>
      <c r="Q496" s="174"/>
      <c r="R496" s="174"/>
    </row>
    <row r="497" spans="1:18" s="143" customFormat="1" outlineLevel="1">
      <c r="A497" s="111"/>
      <c r="B497" s="111"/>
      <c r="C497" s="111"/>
      <c r="D497" s="111"/>
      <c r="E497" s="190"/>
      <c r="F497" s="169"/>
      <c r="G497" s="111"/>
      <c r="H497" s="169"/>
      <c r="I497" s="169"/>
      <c r="J497" s="169"/>
      <c r="K497" s="169"/>
      <c r="L497" s="169"/>
      <c r="M497" s="169"/>
      <c r="N497" s="169"/>
      <c r="O497" s="169"/>
      <c r="P497" s="169"/>
      <c r="Q497" s="169"/>
      <c r="R497" s="169"/>
    </row>
    <row r="498" spans="1:18" s="166" customFormat="1" outlineLevel="1">
      <c r="A498" s="168"/>
      <c r="B498" s="168"/>
      <c r="C498" s="168"/>
      <c r="D498" s="168"/>
      <c r="E498" s="169" t="str">
        <f xml:space="preserve"> InputsR!E$145</f>
        <v>1 PAYG ratio - water network plus</v>
      </c>
      <c r="F498" s="169" t="e">
        <f xml:space="preserve"> InputsR!F$145</f>
        <v>#N/A</v>
      </c>
      <c r="G498" s="169" t="str">
        <f xml:space="preserve"> InputsR!G$145</f>
        <v>%</v>
      </c>
      <c r="H498" s="111"/>
      <c r="I498" s="111"/>
      <c r="J498" s="111"/>
      <c r="K498" s="111"/>
      <c r="L498" s="111"/>
      <c r="M498" s="111"/>
      <c r="N498" s="111"/>
      <c r="O498" s="111"/>
      <c r="P498" s="111"/>
      <c r="Q498" s="111"/>
      <c r="R498" s="111"/>
    </row>
    <row r="499" spans="1:18" s="143" customFormat="1" outlineLevel="1">
      <c r="A499" s="111"/>
      <c r="B499" s="111"/>
      <c r="C499" s="111"/>
      <c r="D499" s="111"/>
      <c r="E499" s="195" t="str">
        <f xml:space="preserve"> E$490</f>
        <v>0 total totex adjustment for 1 - water network plus (17-18 FYA CPIH deflated prices)</v>
      </c>
      <c r="F499" s="194" t="e">
        <f xml:space="preserve"> F$490</f>
        <v>#N/A</v>
      </c>
      <c r="G499" s="195" t="str">
        <f xml:space="preserve"> G$490</f>
        <v>£m</v>
      </c>
      <c r="H499" s="191"/>
      <c r="I499" s="191"/>
      <c r="J499" s="192"/>
      <c r="K499" s="192"/>
      <c r="L499" s="192"/>
      <c r="M499" s="192"/>
      <c r="N499" s="192"/>
      <c r="O499" s="192"/>
      <c r="P499" s="192"/>
      <c r="Q499" s="192"/>
      <c r="R499" s="192"/>
    </row>
    <row r="500" spans="1:18" s="143" customFormat="1" outlineLevel="1">
      <c r="A500" s="111"/>
      <c r="B500" s="111"/>
      <c r="C500" s="111"/>
      <c r="D500" s="111"/>
      <c r="E500" s="111" t="str">
        <f xml:space="preserve"> InputsR!E$171</f>
        <v>1 penalty for 1 - water network plus (17-18 FYA CPIH deflated prices)</v>
      </c>
      <c r="F500" s="111">
        <f xml:space="preserve"> InputsR!F$171</f>
        <v>0</v>
      </c>
      <c r="G500" s="111" t="str">
        <f xml:space="preserve"> InputsR!G$171</f>
        <v>£m</v>
      </c>
      <c r="H500" s="191"/>
      <c r="I500" s="191"/>
      <c r="J500" s="192"/>
      <c r="K500" s="192"/>
      <c r="L500" s="192"/>
      <c r="M500" s="192"/>
      <c r="N500" s="192"/>
      <c r="O500" s="192"/>
      <c r="P500" s="192"/>
      <c r="Q500" s="192"/>
      <c r="R500" s="192"/>
    </row>
    <row r="501" spans="1:18" s="143" customFormat="1" outlineLevel="1">
      <c r="A501" s="111"/>
      <c r="B501" s="111"/>
      <c r="C501" s="111"/>
      <c r="D501" s="111"/>
      <c r="E501" s="191" t="str">
        <f xml:space="preserve"> E$496</f>
        <v>0 total totex adjustment for 1 financing adjustment - water network plus (17-18 FYA CPIH deflated prices)</v>
      </c>
      <c r="F501" s="189" t="e">
        <f t="shared" ref="F501:G501" si="39" xml:space="preserve"> F$496</f>
        <v>#N/A</v>
      </c>
      <c r="G501" s="191" t="str">
        <f t="shared" si="39"/>
        <v>£m</v>
      </c>
      <c r="H501" s="191"/>
      <c r="I501" s="191"/>
      <c r="J501" s="192"/>
      <c r="K501" s="192"/>
      <c r="L501" s="192"/>
      <c r="M501" s="192"/>
      <c r="N501" s="192"/>
      <c r="O501" s="192"/>
      <c r="P501" s="192"/>
      <c r="Q501" s="192"/>
      <c r="R501" s="192"/>
    </row>
    <row r="502" spans="1:18" s="143" customFormat="1" ht="15" outlineLevel="1" thickBot="1">
      <c r="A502" s="111"/>
      <c r="B502" s="111"/>
      <c r="C502" s="111"/>
      <c r="D502" s="111"/>
      <c r="E502" s="182" t="str">
        <f>InputsR!$F$107&amp;" revenue adjustment for "&amp;TEXT(MID(InputsR!$A$103,1,100),1)&amp;" incl. financing adjustment   - water network plus (17-18 FYA CPIH deflated prices)"</f>
        <v>0 revenue adjustment for 1 incl. financing adjustment   - water network plus (17-18 FYA CPIH deflated prices)</v>
      </c>
      <c r="F502" s="183" t="e">
        <f xml:space="preserve"> F498 * ( F499 + F500 ) + F501</f>
        <v>#N/A</v>
      </c>
      <c r="G502" s="182" t="s">
        <v>108</v>
      </c>
      <c r="H502" s="182"/>
      <c r="I502" s="182"/>
      <c r="J502" s="182"/>
      <c r="K502" s="182"/>
      <c r="L502" s="182"/>
      <c r="M502" s="182"/>
      <c r="N502" s="182"/>
      <c r="O502" s="182"/>
      <c r="P502" s="182"/>
      <c r="Q502" s="182"/>
      <c r="R502" s="182"/>
    </row>
    <row r="503" spans="1:18" s="143" customFormat="1" ht="15" outlineLevel="1" thickTop="1">
      <c r="A503" s="111"/>
      <c r="B503" s="111"/>
      <c r="C503" s="111"/>
      <c r="D503" s="111"/>
      <c r="E503" s="168"/>
      <c r="F503" s="171"/>
      <c r="G503" s="168"/>
      <c r="H503" s="168"/>
      <c r="I503" s="168"/>
      <c r="J503" s="168"/>
      <c r="K503" s="168"/>
      <c r="L503" s="168"/>
      <c r="M503" s="168"/>
      <c r="N503" s="168"/>
      <c r="O503" s="168"/>
      <c r="P503" s="168"/>
      <c r="Q503" s="168"/>
      <c r="R503" s="168"/>
    </row>
    <row r="504" spans="1:18" s="166" customFormat="1" outlineLevel="1">
      <c r="A504" s="168"/>
      <c r="B504" s="168"/>
      <c r="C504" s="168"/>
      <c r="D504" s="168"/>
      <c r="E504" s="111" t="str">
        <f xml:space="preserve"> InputsR!E$145</f>
        <v>1 PAYG ratio - water network plus</v>
      </c>
      <c r="F504" s="169" t="e">
        <f xml:space="preserve"> InputsR!F$145</f>
        <v>#N/A</v>
      </c>
      <c r="G504" s="111" t="str">
        <f xml:space="preserve"> InputsR!G$145</f>
        <v>%</v>
      </c>
      <c r="H504" s="111"/>
      <c r="I504" s="111"/>
      <c r="J504" s="111"/>
      <c r="K504" s="111"/>
      <c r="L504" s="111"/>
      <c r="M504" s="111"/>
      <c r="N504" s="111"/>
      <c r="O504" s="111"/>
      <c r="P504" s="111"/>
      <c r="Q504" s="111"/>
      <c r="R504" s="111"/>
    </row>
    <row r="505" spans="1:18" s="143" customFormat="1" outlineLevel="1">
      <c r="A505" s="111"/>
      <c r="B505" s="111"/>
      <c r="C505" s="111"/>
      <c r="D505" s="111"/>
      <c r="E505" s="195" t="str">
        <f xml:space="preserve"> E$490</f>
        <v>0 total totex adjustment for 1 - water network plus (17-18 FYA CPIH deflated prices)</v>
      </c>
      <c r="F505" s="194" t="e">
        <f xml:space="preserve"> F$490</f>
        <v>#N/A</v>
      </c>
      <c r="G505" s="195" t="str">
        <f t="shared" ref="G505" si="40" xml:space="preserve"> G$490</f>
        <v>£m</v>
      </c>
      <c r="H505" s="191"/>
      <c r="I505" s="191"/>
      <c r="J505" s="192"/>
      <c r="K505" s="192"/>
      <c r="L505" s="192"/>
      <c r="M505" s="192"/>
      <c r="N505" s="192"/>
      <c r="O505" s="192"/>
      <c r="P505" s="192"/>
      <c r="Q505" s="192"/>
      <c r="R505" s="192"/>
    </row>
    <row r="506" spans="1:18" s="143" customFormat="1" outlineLevel="1">
      <c r="A506" s="111"/>
      <c r="B506" s="111"/>
      <c r="C506" s="111"/>
      <c r="D506" s="111"/>
      <c r="E506" s="111" t="str">
        <f xml:space="preserve"> InputsR!E$171</f>
        <v>1 penalty for 1 - water network plus (17-18 FYA CPIH deflated prices)</v>
      </c>
      <c r="F506" s="111">
        <f xml:space="preserve"> InputsR!F$171</f>
        <v>0</v>
      </c>
      <c r="G506" s="111" t="str">
        <f xml:space="preserve"> InputsR!G$171</f>
        <v>£m</v>
      </c>
      <c r="H506" s="191"/>
      <c r="I506" s="191"/>
      <c r="J506" s="192"/>
      <c r="K506" s="192"/>
      <c r="L506" s="192"/>
      <c r="M506" s="192"/>
      <c r="N506" s="192"/>
      <c r="O506" s="192"/>
      <c r="P506" s="192"/>
      <c r="Q506" s="192"/>
      <c r="R506" s="192"/>
    </row>
    <row r="507" spans="1:18" s="143" customFormat="1" ht="13.9" customHeight="1" outlineLevel="1" thickBot="1">
      <c r="A507" s="111"/>
      <c r="B507" s="111"/>
      <c r="C507" s="111"/>
      <c r="D507" s="111"/>
      <c r="E507" s="182" t="str">
        <f>InputsR!$F$107&amp;" RCV adjustment for "&amp;TEXT(MID(InputsR!$A$103,1,100),1)&amp;" - water network plus (17-18 FYA CPIH deflated prices)"</f>
        <v>0 RCV adjustment for 1 - water network plus (17-18 FYA CPIH deflated prices)</v>
      </c>
      <c r="F507" s="183" t="e">
        <f xml:space="preserve"> ( 1 - F504 ) * ( F505 + F506 )</f>
        <v>#N/A</v>
      </c>
      <c r="G507" s="182" t="s">
        <v>108</v>
      </c>
      <c r="H507" s="182"/>
      <c r="I507" s="182"/>
      <c r="J507" s="182"/>
      <c r="K507" s="182"/>
      <c r="L507" s="182"/>
      <c r="M507" s="182"/>
      <c r="N507" s="182"/>
      <c r="O507" s="182"/>
      <c r="P507" s="182"/>
      <c r="Q507" s="182"/>
      <c r="R507" s="182"/>
    </row>
    <row r="508" spans="1:18" s="143" customFormat="1" ht="13.9" customHeight="1" outlineLevel="1" thickTop="1">
      <c r="A508" s="111"/>
      <c r="B508" s="111"/>
      <c r="C508" s="111"/>
      <c r="D508" s="111"/>
      <c r="E508" s="184"/>
      <c r="F508" s="185"/>
      <c r="G508" s="184"/>
      <c r="H508" s="184"/>
      <c r="I508" s="184"/>
      <c r="J508" s="184"/>
      <c r="K508" s="184"/>
      <c r="L508" s="184"/>
      <c r="M508" s="184"/>
      <c r="N508" s="184"/>
      <c r="O508" s="184"/>
      <c r="P508" s="184"/>
      <c r="Q508" s="184"/>
      <c r="R508" s="184"/>
    </row>
    <row r="509" spans="1:18" s="261" customFormat="1" outlineLevel="1">
      <c r="A509" s="392"/>
      <c r="B509" s="392"/>
      <c r="C509" s="392"/>
      <c r="D509" s="392"/>
      <c r="E509" s="259" t="str">
        <f>InputsR!E$133</f>
        <v>1 totex allowance for 1 - water network plus (17-18 FYA CPIH deflated prices)</v>
      </c>
      <c r="F509" s="259">
        <f>InputsR!F$133</f>
        <v>0</v>
      </c>
      <c r="G509" s="259" t="str">
        <f>InputsR!G$133</f>
        <v>£m</v>
      </c>
      <c r="H509" s="260"/>
      <c r="I509" s="260"/>
      <c r="J509" s="260"/>
      <c r="K509" s="260"/>
      <c r="L509" s="260"/>
      <c r="M509" s="260"/>
      <c r="N509" s="260"/>
      <c r="O509" s="260"/>
      <c r="P509" s="260"/>
      <c r="Q509" s="260"/>
      <c r="R509" s="260"/>
    </row>
    <row r="510" spans="1:18" s="261" customFormat="1" outlineLevel="1">
      <c r="A510" s="392"/>
      <c r="B510" s="392"/>
      <c r="C510" s="392"/>
      <c r="D510" s="392"/>
      <c r="E510" s="262" t="str">
        <f>InputsR!E$141</f>
        <v>1 PAYG ratio - water resources</v>
      </c>
      <c r="F510" s="263" t="e">
        <f>InputsR!F$145</f>
        <v>#N/A</v>
      </c>
      <c r="G510" s="262" t="str">
        <f>InputsR!G$141</f>
        <v>%</v>
      </c>
      <c r="H510" s="260"/>
      <c r="I510" s="260"/>
      <c r="J510" s="260"/>
      <c r="K510" s="260"/>
      <c r="L510" s="260"/>
      <c r="M510" s="260"/>
      <c r="N510" s="260"/>
      <c r="O510" s="260"/>
      <c r="P510" s="260"/>
      <c r="Q510" s="260"/>
      <c r="R510" s="260"/>
    </row>
    <row r="511" spans="1:18" s="261" customFormat="1" outlineLevel="1">
      <c r="A511" s="392"/>
      <c r="B511" s="392"/>
      <c r="C511" s="392"/>
      <c r="D511" s="392"/>
      <c r="E511" s="260" t="s">
        <v>210</v>
      </c>
      <c r="F511" s="262" t="e">
        <f>F510*F509</f>
        <v>#N/A</v>
      </c>
      <c r="G511" s="260" t="s">
        <v>108</v>
      </c>
      <c r="H511" s="260"/>
      <c r="I511" s="260"/>
      <c r="J511" s="260"/>
      <c r="K511" s="260"/>
      <c r="L511" s="260"/>
      <c r="M511" s="260"/>
      <c r="N511" s="260"/>
      <c r="O511" s="260"/>
      <c r="P511" s="260"/>
      <c r="Q511" s="260"/>
      <c r="R511" s="260"/>
    </row>
    <row r="512" spans="1:18" s="261" customFormat="1" outlineLevel="1">
      <c r="A512" s="392"/>
      <c r="B512" s="392"/>
      <c r="C512" s="392"/>
      <c r="D512" s="392"/>
      <c r="E512" s="260" t="s">
        <v>211</v>
      </c>
      <c r="F512" s="262" t="e">
        <f>(1-F510)*F509</f>
        <v>#N/A</v>
      </c>
      <c r="G512" s="260" t="s">
        <v>108</v>
      </c>
      <c r="H512" s="260"/>
      <c r="I512" s="260"/>
      <c r="J512" s="260"/>
      <c r="K512" s="260"/>
      <c r="L512" s="260"/>
      <c r="M512" s="260"/>
      <c r="N512" s="260"/>
      <c r="O512" s="260"/>
      <c r="P512" s="260"/>
      <c r="Q512" s="260"/>
      <c r="R512" s="260"/>
    </row>
    <row r="513" spans="1:18" s="261" customFormat="1" outlineLevel="1">
      <c r="A513" s="392"/>
      <c r="B513" s="392"/>
      <c r="C513" s="392"/>
      <c r="D513" s="392"/>
      <c r="E513" s="260"/>
      <c r="F513" s="262"/>
      <c r="G513" s="260"/>
      <c r="H513" s="260"/>
      <c r="I513" s="260"/>
      <c r="J513" s="260"/>
      <c r="K513" s="260"/>
      <c r="L513" s="260"/>
      <c r="M513" s="260"/>
      <c r="N513" s="260"/>
      <c r="O513" s="260"/>
      <c r="P513" s="260"/>
      <c r="Q513" s="260"/>
      <c r="R513" s="260"/>
    </row>
    <row r="514" spans="1:18" s="261" customFormat="1" outlineLevel="1">
      <c r="A514" s="392"/>
      <c r="B514" s="392"/>
      <c r="C514" s="392"/>
      <c r="D514" s="392"/>
      <c r="E514" s="260" t="str">
        <f>InputsR!$F$107&amp; " FINAL revenue adjustment for " &amp;TEXT( MID( InputsR!$A$103, 1, 100 ), 1 ) &amp; " incl. financing adjustment - water network plus (17-18 FYA CPIH deflated prices)"</f>
        <v>0 FINAL revenue adjustment for 1 incl. financing adjustment - water network plus (17-18 FYA CPIH deflated prices)</v>
      </c>
      <c r="F514" s="262" t="e">
        <f>F502+F511</f>
        <v>#N/A</v>
      </c>
      <c r="G514" s="260" t="s">
        <v>108</v>
      </c>
      <c r="H514" s="260"/>
      <c r="I514" s="260"/>
      <c r="J514" s="260"/>
      <c r="K514" s="260"/>
      <c r="L514" s="260"/>
      <c r="M514" s="260"/>
      <c r="N514" s="260"/>
      <c r="O514" s="260"/>
      <c r="P514" s="260"/>
      <c r="Q514" s="260"/>
      <c r="R514" s="260"/>
    </row>
    <row r="515" spans="1:18" s="261" customFormat="1" outlineLevel="1">
      <c r="A515" s="392"/>
      <c r="B515" s="392"/>
      <c r="C515" s="392"/>
      <c r="D515" s="392"/>
      <c r="E515" s="260" t="str">
        <f>InputsR!$F$107&amp; " FINAL RCV adjustment for "&amp;TEXT( MID( InputsR!$A$103, 1, 100 ), 1 )&amp;" - water network plus (17-18 FYA CPIH deflated prices)"</f>
        <v>0 FINAL RCV adjustment for 1 - water network plus (17-18 FYA CPIH deflated prices)</v>
      </c>
      <c r="F515" s="262" t="e">
        <f>F507+F512</f>
        <v>#N/A</v>
      </c>
      <c r="G515" s="260" t="s">
        <v>108</v>
      </c>
      <c r="H515" s="260"/>
      <c r="I515" s="260"/>
      <c r="J515" s="260"/>
      <c r="K515" s="260"/>
      <c r="L515" s="260"/>
      <c r="M515" s="260"/>
      <c r="N515" s="260"/>
      <c r="O515" s="260"/>
      <c r="P515" s="260"/>
      <c r="Q515" s="260"/>
      <c r="R515" s="260"/>
    </row>
    <row r="516" spans="1:18" outlineLevel="1">
      <c r="A516" s="339"/>
      <c r="B516" s="339"/>
      <c r="C516" s="339"/>
      <c r="D516" s="339"/>
      <c r="E516" s="184"/>
      <c r="F516" s="185"/>
      <c r="G516" s="184"/>
      <c r="H516" s="184"/>
      <c r="I516" s="184"/>
      <c r="J516" s="184"/>
      <c r="K516" s="184"/>
      <c r="L516" s="184"/>
      <c r="M516" s="184"/>
      <c r="N516" s="184"/>
      <c r="O516" s="184"/>
      <c r="P516" s="184"/>
      <c r="Q516" s="184"/>
      <c r="R516" s="184"/>
    </row>
    <row r="517" spans="1:18">
      <c r="A517" s="339"/>
      <c r="B517" s="339"/>
      <c r="C517" s="339"/>
      <c r="D517" s="339"/>
      <c r="E517" s="184"/>
      <c r="F517" s="185"/>
      <c r="G517" s="184"/>
      <c r="H517" s="184"/>
      <c r="I517" s="184"/>
      <c r="J517" s="184"/>
      <c r="K517" s="184"/>
      <c r="L517" s="184"/>
      <c r="M517" s="184"/>
      <c r="N517" s="184"/>
      <c r="O517" s="184"/>
      <c r="P517" s="184"/>
      <c r="Q517" s="184"/>
      <c r="R517" s="184"/>
    </row>
    <row r="518" spans="1:18">
      <c r="A518" s="339"/>
      <c r="B518" s="172" t="str">
        <f>"Company 5 "&amp;InputsR!F108&amp;" adjustments"</f>
        <v>Company 5 0 adjustments</v>
      </c>
      <c r="C518" s="172"/>
      <c r="D518" s="339"/>
      <c r="E518" s="111"/>
      <c r="F518" s="169"/>
      <c r="G518" s="111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</row>
    <row r="519" spans="1:18" outlineLevel="1">
      <c r="A519" s="339"/>
      <c r="B519" s="339"/>
      <c r="C519" s="172"/>
      <c r="D519" s="339"/>
      <c r="E519" s="111"/>
      <c r="F519" s="169"/>
      <c r="G519" s="111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</row>
    <row r="520" spans="1:18" outlineLevel="1">
      <c r="A520" s="339"/>
      <c r="B520" s="339"/>
      <c r="C520" s="172" t="s">
        <v>206</v>
      </c>
      <c r="D520" s="172"/>
      <c r="E520" s="111"/>
      <c r="F520" s="169"/>
      <c r="G520" s="111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</row>
    <row r="521" spans="1:18" outlineLevel="1">
      <c r="A521" s="339"/>
      <c r="B521" s="339"/>
      <c r="C521" s="339"/>
      <c r="D521" s="339"/>
      <c r="E521" s="111"/>
      <c r="F521" s="169"/>
      <c r="G521" s="111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</row>
    <row r="522" spans="1:18" s="166" customFormat="1" outlineLevel="1">
      <c r="A522" s="168"/>
      <c r="B522" s="168"/>
      <c r="C522" s="168"/>
      <c r="D522" s="168"/>
      <c r="E522" s="111" t="str">
        <f xml:space="preserve"> InputsR!E$115</f>
        <v>1 cumulative percentage of allocated spend given gate reached for 1</v>
      </c>
      <c r="F522" s="246" t="e">
        <f xml:space="preserve"> InputsR!F$121</f>
        <v>#N/A</v>
      </c>
      <c r="G522" s="111" t="str">
        <f xml:space="preserve"> InputsR!G$114</f>
        <v>%</v>
      </c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</row>
    <row r="523" spans="1:18" s="143" customFormat="1" outlineLevel="1">
      <c r="A523" s="111"/>
      <c r="B523" s="111"/>
      <c r="C523" s="111"/>
      <c r="D523" s="111"/>
      <c r="E523" s="111" t="str">
        <f xml:space="preserve"> InputsR!E$13</f>
        <v>Totex sharing threshold - cumulative spend</v>
      </c>
      <c r="F523" s="246" t="e">
        <f xml:space="preserve"> InputsR!F$114</f>
        <v>#N/A</v>
      </c>
      <c r="G523" s="111" t="str">
        <f xml:space="preserve"> InputsR!G$13</f>
        <v>%</v>
      </c>
      <c r="H523" s="111"/>
      <c r="I523" s="111"/>
      <c r="J523" s="111"/>
      <c r="K523" s="111"/>
      <c r="L523" s="111"/>
      <c r="M523" s="111"/>
      <c r="N523" s="111"/>
      <c r="O523" s="111"/>
      <c r="P523" s="111"/>
      <c r="Q523" s="111"/>
      <c r="R523" s="111"/>
    </row>
    <row r="524" spans="1:18" s="143" customFormat="1" outlineLevel="1">
      <c r="A524" s="111"/>
      <c r="B524" s="111"/>
      <c r="C524" s="111"/>
      <c r="D524" s="111"/>
      <c r="E524" s="111" t="str">
        <f>InputsR!E$112</f>
        <v>Has the solution closed at Gate 2?</v>
      </c>
      <c r="F524" s="278">
        <f>InputsR!F$112</f>
        <v>0</v>
      </c>
      <c r="G524" s="111"/>
      <c r="H524" s="111"/>
      <c r="I524" s="111"/>
      <c r="J524" s="111"/>
      <c r="K524" s="111"/>
      <c r="L524" s="111"/>
      <c r="M524" s="111"/>
      <c r="N524" s="111"/>
      <c r="O524" s="111"/>
      <c r="P524" s="111"/>
      <c r="Q524" s="111"/>
      <c r="R524" s="111"/>
    </row>
    <row r="525" spans="1:18" s="166" customFormat="1" outlineLevel="1">
      <c r="A525" s="168"/>
      <c r="B525" s="168"/>
      <c r="C525" s="168"/>
      <c r="D525" s="168"/>
      <c r="E525" s="168" t="s">
        <v>207</v>
      </c>
      <c r="F525" s="173" t="e">
        <f xml:space="preserve"> IF(F524="Yes",0, IF(F522&gt;F523,1,0))</f>
        <v>#N/A</v>
      </c>
      <c r="G525" s="168" t="s">
        <v>208</v>
      </c>
      <c r="H525" s="168"/>
      <c r="I525" s="168"/>
      <c r="J525" s="168"/>
      <c r="K525" s="168"/>
      <c r="L525" s="168"/>
      <c r="M525" s="168"/>
      <c r="N525" s="168"/>
      <c r="O525" s="168"/>
      <c r="P525" s="168"/>
      <c r="Q525" s="168"/>
      <c r="R525" s="168"/>
    </row>
    <row r="526" spans="1:18" outlineLevel="1">
      <c r="A526" s="339"/>
      <c r="B526" s="339"/>
      <c r="C526" s="339"/>
      <c r="D526" s="339"/>
      <c r="E526" s="111"/>
      <c r="F526" s="169"/>
      <c r="G526" s="111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</row>
    <row r="527" spans="1:18" s="143" customFormat="1" outlineLevel="1">
      <c r="A527" s="111"/>
      <c r="B527" s="111"/>
      <c r="C527" s="111"/>
      <c r="D527" s="111"/>
      <c r="E527" s="111" t="str">
        <f xml:space="preserve"> InputsR!E$126</f>
        <v>1 totex allowance for 1 - water resources (17-18 FYA CPIH deflated prices)</v>
      </c>
      <c r="F527" s="111">
        <f xml:space="preserve"> InputsR!F$126</f>
        <v>0</v>
      </c>
      <c r="G527" s="111" t="str">
        <f xml:space="preserve"> InputsR!G$126</f>
        <v>£m</v>
      </c>
      <c r="H527" s="169"/>
      <c r="I527" s="169"/>
      <c r="J527" s="169"/>
      <c r="K527" s="169"/>
      <c r="L527" s="169"/>
      <c r="M527" s="169"/>
      <c r="N527" s="169"/>
      <c r="O527" s="169"/>
      <c r="P527" s="169"/>
      <c r="Q527" s="169"/>
      <c r="R527" s="169"/>
    </row>
    <row r="528" spans="1:18" s="143" customFormat="1" outlineLevel="1">
      <c r="A528" s="111"/>
      <c r="B528" s="111"/>
      <c r="C528" s="111"/>
      <c r="D528" s="111"/>
      <c r="E528" s="111" t="str">
        <f>InputsR!F108&amp;" totex adjustment for change of partnership for "&amp;TEXT(MID(InputsR!A103,1,100),1)</f>
        <v>0 totex adjustment for change of partnership for 1</v>
      </c>
      <c r="F528" s="233" t="e">
        <f>(((InputB!$C$19*InputB!$F$21+InputB!$I$19*InputB!$L$21+InputB!$O$19*InputB!$R$21)*InputB!$C$23)-(InputB!$F$21/(1/InputB!$C$23)*$F522))*$F527+(((InputB!$U$19*InputB!$X$21)*InputsR!$F118)-((InputB!$U$19*(InputB!$V$21)*InputsR!$F118))-((InputB!$U$19*(InputB!$Z$21)*InputsR!$F118)))*$F527</f>
        <v>#DIV/0!</v>
      </c>
      <c r="G528" s="111" t="str">
        <f xml:space="preserve"> InputsR!G$126</f>
        <v>£m</v>
      </c>
      <c r="H528" s="169"/>
      <c r="I528" s="169"/>
      <c r="J528" s="169"/>
      <c r="K528" s="169"/>
      <c r="L528" s="169"/>
      <c r="M528" s="169"/>
      <c r="N528" s="169"/>
      <c r="O528" s="169"/>
      <c r="P528" s="169"/>
      <c r="Q528" s="169"/>
      <c r="R528" s="169"/>
    </row>
    <row r="529" spans="1:18" s="143" customFormat="1" outlineLevel="1">
      <c r="A529" s="111"/>
      <c r="B529" s="111"/>
      <c r="C529" s="111"/>
      <c r="D529" s="111"/>
      <c r="E529" s="111" t="str">
        <f>InputsR!E130</f>
        <v>1 additional totex allowance for 1 - water resources (17-18 FYA CPIH deflated prices)</v>
      </c>
      <c r="F529" s="233">
        <f>InputsR!F130</f>
        <v>0</v>
      </c>
      <c r="G529" s="111" t="str">
        <f xml:space="preserve"> InputsR!G$126</f>
        <v>£m</v>
      </c>
      <c r="H529" s="169"/>
      <c r="I529" s="169"/>
      <c r="J529" s="169"/>
      <c r="K529" s="169"/>
      <c r="L529" s="169"/>
      <c r="M529" s="169"/>
      <c r="N529" s="169"/>
      <c r="O529" s="169"/>
      <c r="P529" s="169"/>
      <c r="Q529" s="169"/>
      <c r="R529" s="169"/>
    </row>
    <row r="530" spans="1:18" s="166" customFormat="1" outlineLevel="1">
      <c r="A530" s="168"/>
      <c r="B530" s="168"/>
      <c r="C530" s="168"/>
      <c r="D530" s="168"/>
      <c r="E530" s="169" t="str">
        <f xml:space="preserve"> InputsR!E$115</f>
        <v>1 cumulative percentage of allocated spend given gate reached for 1</v>
      </c>
      <c r="F530" s="169" t="e">
        <f xml:space="preserve"> InputsR!F$121</f>
        <v>#N/A</v>
      </c>
      <c r="G530" s="169" t="str">
        <f xml:space="preserve"> InputsR!G$115</f>
        <v>%</v>
      </c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</row>
    <row r="531" spans="1:18" s="166" customFormat="1" outlineLevel="1">
      <c r="A531" s="168"/>
      <c r="B531" s="168"/>
      <c r="C531" s="168"/>
      <c r="D531" s="168"/>
      <c r="E531" s="168" t="str">
        <f>InputsR!$F$108 &amp;" totex allowance for " &amp;TEXT( MID( InputsR!$A$103, 1, 100 ), 1 ) &amp; " given gate reached - water resources (17-18 FYA CPIH deflated prices)"</f>
        <v>0 totex allowance for 1 given gate reached - water resources (17-18 FYA CPIH deflated prices)</v>
      </c>
      <c r="F531" s="254" t="e">
        <f xml:space="preserve"> (F527 * F530)+IF(F528&gt;=0,F528,0)+(F529*InputB!$R$21)</f>
        <v>#N/A</v>
      </c>
      <c r="G531" s="168" t="s">
        <v>108</v>
      </c>
      <c r="H531" s="171"/>
      <c r="I531" s="171"/>
      <c r="J531" s="171"/>
      <c r="K531" s="171"/>
      <c r="L531" s="171"/>
      <c r="M531" s="171"/>
      <c r="N531" s="171"/>
      <c r="O531" s="171"/>
      <c r="P531" s="171"/>
      <c r="Q531" s="171"/>
      <c r="R531" s="171"/>
    </row>
    <row r="532" spans="1:18" s="166" customFormat="1" outlineLevel="1">
      <c r="A532" s="168"/>
      <c r="B532" s="168"/>
      <c r="C532" s="168"/>
      <c r="D532" s="168"/>
      <c r="E532" s="168"/>
      <c r="F532" s="171"/>
      <c r="G532" s="168"/>
      <c r="H532" s="171"/>
      <c r="I532" s="171"/>
      <c r="J532" s="171"/>
      <c r="K532" s="171"/>
      <c r="L532" s="171"/>
      <c r="M532" s="171"/>
      <c r="N532" s="171"/>
      <c r="O532" s="171"/>
      <c r="P532" s="171"/>
      <c r="Q532" s="171"/>
      <c r="R532" s="171"/>
    </row>
    <row r="533" spans="1:18" s="166" customFormat="1" outlineLevel="1">
      <c r="A533" s="168"/>
      <c r="B533" s="168"/>
      <c r="C533" s="168"/>
      <c r="D533" s="168"/>
      <c r="E533" s="168" t="str">
        <f>InputsR!E$126</f>
        <v>1 totex allowance for 1 - water resources (17-18 FYA CPIH deflated prices)</v>
      </c>
      <c r="F533" s="168">
        <f>InputsR!F$126</f>
        <v>0</v>
      </c>
      <c r="G533" s="168" t="str">
        <f>InputsR!G$126</f>
        <v>£m</v>
      </c>
      <c r="H533" s="171"/>
      <c r="I533" s="171"/>
      <c r="J533" s="171"/>
      <c r="K533" s="171"/>
      <c r="L533" s="171"/>
      <c r="M533" s="171"/>
      <c r="N533" s="171"/>
      <c r="O533" s="171"/>
      <c r="P533" s="171"/>
      <c r="Q533" s="171"/>
      <c r="R533" s="171"/>
    </row>
    <row r="534" spans="1:18" s="166" customFormat="1" outlineLevel="1">
      <c r="A534" s="168"/>
      <c r="B534" s="168"/>
      <c r="C534" s="168"/>
      <c r="D534" s="168"/>
      <c r="E534" s="168" t="str">
        <f>E528</f>
        <v>0 totex adjustment for change of partnership for 1</v>
      </c>
      <c r="F534" s="229" t="e">
        <f>F528</f>
        <v>#DIV/0!</v>
      </c>
      <c r="G534" s="168" t="str">
        <f>InputsR!G$126</f>
        <v>£m</v>
      </c>
      <c r="H534" s="171"/>
      <c r="I534" s="171"/>
      <c r="J534" s="171"/>
      <c r="K534" s="171"/>
      <c r="L534" s="171"/>
      <c r="M534" s="171"/>
      <c r="N534" s="171"/>
      <c r="O534" s="171"/>
      <c r="P534" s="171"/>
      <c r="Q534" s="171"/>
      <c r="R534" s="171"/>
    </row>
    <row r="535" spans="1:18" s="166" customFormat="1" outlineLevel="1">
      <c r="A535" s="168"/>
      <c r="B535" s="168"/>
      <c r="C535" s="168"/>
      <c r="D535" s="168"/>
      <c r="E535" s="168" t="str">
        <f>E529</f>
        <v>1 additional totex allowance for 1 - water resources (17-18 FYA CPIH deflated prices)</v>
      </c>
      <c r="F535" s="229">
        <f>F529</f>
        <v>0</v>
      </c>
      <c r="G535" s="168" t="str">
        <f>InputsR!G$126</f>
        <v>£m</v>
      </c>
      <c r="H535" s="171"/>
      <c r="I535" s="171"/>
      <c r="J535" s="171"/>
      <c r="K535" s="171"/>
      <c r="L535" s="171"/>
      <c r="M535" s="171"/>
      <c r="N535" s="171"/>
      <c r="O535" s="171"/>
      <c r="P535" s="171"/>
      <c r="Q535" s="171"/>
      <c r="R535" s="171"/>
    </row>
    <row r="536" spans="1:18" s="166" customFormat="1" outlineLevel="1">
      <c r="A536" s="168"/>
      <c r="B536" s="168"/>
      <c r="C536" s="168"/>
      <c r="D536" s="168"/>
      <c r="E536" s="168" t="str">
        <f>E$531</f>
        <v>0 totex allowance for 1 given gate reached - water resources (17-18 FYA CPIH deflated prices)</v>
      </c>
      <c r="F536" s="171" t="e">
        <f t="shared" ref="F536:G536" si="41">F$531</f>
        <v>#N/A</v>
      </c>
      <c r="G536" s="168" t="str">
        <f t="shared" si="41"/>
        <v>£m</v>
      </c>
      <c r="H536" s="171"/>
      <c r="I536" s="171"/>
      <c r="J536" s="171"/>
      <c r="K536" s="171"/>
      <c r="L536" s="171"/>
      <c r="M536" s="171"/>
      <c r="N536" s="171"/>
      <c r="O536" s="171"/>
      <c r="P536" s="171"/>
      <c r="Q536" s="171"/>
      <c r="R536" s="171"/>
    </row>
    <row r="537" spans="1:18" s="166" customFormat="1" outlineLevel="1">
      <c r="A537" s="168"/>
      <c r="B537" s="168"/>
      <c r="C537" s="168"/>
      <c r="D537" s="168"/>
      <c r="E537" s="168" t="str">
        <f>InputsR!$F$108&amp;" unspent totex clawback for "&amp;TEXT(MID(InputsR!$A$103,1,100),1)&amp;" given gate reached - water resources (17-18 FYA CPIH deflated prices)"</f>
        <v>0 unspent totex clawback for 1 given gate reached - water resources (17-18 FYA CPIH deflated prices)</v>
      </c>
      <c r="F537" s="254" t="e">
        <f>F536-((F533)+ABS(F534)+(F535))</f>
        <v>#N/A</v>
      </c>
      <c r="G537" s="168" t="s">
        <v>108</v>
      </c>
      <c r="H537" s="171"/>
      <c r="I537" s="171"/>
      <c r="J537" s="171"/>
      <c r="K537" s="171"/>
      <c r="L537" s="171"/>
      <c r="M537" s="171"/>
      <c r="N537" s="171"/>
      <c r="O537" s="171"/>
      <c r="P537" s="171"/>
      <c r="Q537" s="171"/>
      <c r="R537" s="171"/>
    </row>
    <row r="538" spans="1:18" s="166" customFormat="1" outlineLevel="1">
      <c r="A538" s="168"/>
      <c r="B538" s="168"/>
      <c r="C538" s="168"/>
      <c r="D538" s="168"/>
      <c r="E538" s="168"/>
      <c r="F538" s="171"/>
      <c r="G538" s="168"/>
      <c r="H538" s="171"/>
      <c r="I538" s="171"/>
      <c r="J538" s="171"/>
      <c r="K538" s="171"/>
      <c r="L538" s="171"/>
      <c r="M538" s="171"/>
      <c r="N538" s="171"/>
      <c r="O538" s="171"/>
      <c r="P538" s="171"/>
      <c r="Q538" s="171"/>
      <c r="R538" s="171"/>
    </row>
    <row r="539" spans="1:18" s="166" customFormat="1" outlineLevel="1">
      <c r="A539" s="168"/>
      <c r="B539" s="168"/>
      <c r="C539" s="168"/>
      <c r="D539" s="168"/>
      <c r="E539" s="168" t="str">
        <f>InputsR!E$152</f>
        <v>1 outturn totex for 1 - water resources (17-18 FYA CPIH deflated prices)</v>
      </c>
      <c r="F539" s="168">
        <f>InputsR!F$152</f>
        <v>0</v>
      </c>
      <c r="G539" s="168" t="str">
        <f>InputsR!G$152</f>
        <v>£m</v>
      </c>
      <c r="H539" s="171"/>
      <c r="I539" s="171"/>
      <c r="J539" s="171"/>
      <c r="K539" s="171"/>
      <c r="L539" s="171"/>
      <c r="M539" s="171"/>
      <c r="N539" s="171"/>
      <c r="O539" s="171"/>
      <c r="P539" s="171"/>
      <c r="Q539" s="171"/>
      <c r="R539" s="171"/>
    </row>
    <row r="540" spans="1:18" s="166" customFormat="1" outlineLevel="1">
      <c r="A540" s="168"/>
      <c r="B540" s="168"/>
      <c r="C540" s="168"/>
      <c r="D540" s="168"/>
      <c r="E540" s="168" t="str">
        <f>InputsR!E156</f>
        <v>1 outturn additional totex for 1 - water resources (17-18 FYA CPIH deflated prices)</v>
      </c>
      <c r="F540" s="229">
        <f>InputsR!F156</f>
        <v>0</v>
      </c>
      <c r="G540" s="168" t="str">
        <f>InputsR!G$152</f>
        <v>£m</v>
      </c>
      <c r="H540" s="171"/>
      <c r="I540" s="171"/>
      <c r="J540" s="171"/>
      <c r="K540" s="171"/>
      <c r="L540" s="171"/>
      <c r="M540" s="171"/>
      <c r="N540" s="171"/>
      <c r="O540" s="171"/>
      <c r="P540" s="171"/>
      <c r="Q540" s="171"/>
      <c r="R540" s="171"/>
    </row>
    <row r="541" spans="1:18" s="166" customFormat="1" outlineLevel="1">
      <c r="A541" s="168"/>
      <c r="B541" s="168"/>
      <c r="C541" s="168"/>
      <c r="D541" s="168"/>
      <c r="E541" s="168" t="str">
        <f>E$536</f>
        <v>0 totex allowance for 1 given gate reached - water resources (17-18 FYA CPIH deflated prices)</v>
      </c>
      <c r="F541" s="171" t="e">
        <f t="shared" ref="F541:G541" si="42">F$536</f>
        <v>#N/A</v>
      </c>
      <c r="G541" s="168" t="str">
        <f t="shared" si="42"/>
        <v>£m</v>
      </c>
      <c r="H541" s="171"/>
      <c r="I541" s="171"/>
      <c r="J541" s="171"/>
      <c r="K541" s="171"/>
      <c r="L541" s="171"/>
      <c r="M541" s="171"/>
      <c r="N541" s="171"/>
      <c r="O541" s="171"/>
      <c r="P541" s="171"/>
      <c r="Q541" s="171"/>
      <c r="R541" s="171"/>
    </row>
    <row r="542" spans="1:18" s="166" customFormat="1" outlineLevel="1">
      <c r="A542" s="168"/>
      <c r="B542" s="168"/>
      <c r="C542" s="168"/>
      <c r="D542" s="168"/>
      <c r="E542" s="168" t="str">
        <f>InputsR!$F$108&amp;" adjustments to totex allowance for "&amp;TEXT(MID(InputsR!$A$103,1,100),1)&amp;" given gate reached - water resources (17-18 FYA CPIH deflated prices)"</f>
        <v>0 adjustments to totex allowance for 1 given gate reached - water resources (17-18 FYA CPIH deflated prices)</v>
      </c>
      <c r="F542" s="229" t="e">
        <f>F534+F535</f>
        <v>#DIV/0!</v>
      </c>
      <c r="G542" s="168" t="str">
        <f>InputsR!G$152</f>
        <v>£m</v>
      </c>
      <c r="H542" s="171"/>
      <c r="I542" s="171"/>
      <c r="J542" s="171"/>
      <c r="K542" s="171"/>
      <c r="L542" s="171"/>
      <c r="M542" s="171"/>
      <c r="N542" s="171"/>
      <c r="O542" s="171"/>
      <c r="P542" s="171"/>
      <c r="Q542" s="171"/>
      <c r="R542" s="171"/>
    </row>
    <row r="543" spans="1:18" s="166" customFormat="1" outlineLevel="1">
      <c r="A543" s="168"/>
      <c r="B543" s="168"/>
      <c r="C543" s="168"/>
      <c r="D543" s="168"/>
      <c r="E543" s="168" t="str">
        <f>InputsR!$F$108&amp;" totex adjustment "&amp;TEXT(MID(InputsR!$A$103,1,100),1)&amp;" with no totex sharing - water resources (17-18 FYA CPIH deflated prices)"</f>
        <v>0 totex adjustment 1 with no totex sharing - water resources (17-18 FYA CPIH deflated prices)</v>
      </c>
      <c r="F543" s="254" t="e">
        <f>IF((F539+F540)-F541&gt;=0,0,(F539+F540)-F541)+ABS(F542)</f>
        <v>#N/A</v>
      </c>
      <c r="G543" s="168" t="s">
        <v>108</v>
      </c>
      <c r="H543" s="171"/>
      <c r="I543" s="171"/>
      <c r="J543" s="171"/>
      <c r="K543" s="171"/>
      <c r="L543" s="171"/>
      <c r="M543" s="171"/>
      <c r="N543" s="171"/>
      <c r="O543" s="171"/>
      <c r="P543" s="171"/>
      <c r="Q543" s="171"/>
      <c r="R543" s="171"/>
    </row>
    <row r="544" spans="1:18" s="166" customFormat="1" outlineLevel="1">
      <c r="A544" s="168"/>
      <c r="B544" s="168"/>
      <c r="C544" s="168"/>
      <c r="D544" s="168"/>
      <c r="E544" s="168"/>
      <c r="F544" s="171"/>
      <c r="G544" s="168"/>
      <c r="H544" s="171"/>
      <c r="I544" s="171"/>
      <c r="J544" s="171"/>
      <c r="K544" s="171"/>
      <c r="L544" s="171"/>
      <c r="M544" s="171"/>
      <c r="N544" s="171"/>
      <c r="O544" s="171"/>
      <c r="P544" s="171"/>
      <c r="Q544" s="171"/>
      <c r="R544" s="171"/>
    </row>
    <row r="545" spans="1:18" s="143" customFormat="1" outlineLevel="1">
      <c r="A545" s="111"/>
      <c r="B545" s="111"/>
      <c r="C545" s="111"/>
      <c r="D545" s="111"/>
      <c r="E545" s="111" t="str">
        <f xml:space="preserve"> InputsR!E$152</f>
        <v>1 outturn totex for 1 - water resources (17-18 FYA CPIH deflated prices)</v>
      </c>
      <c r="F545" s="169">
        <f xml:space="preserve"> InputsR!F$152</f>
        <v>0</v>
      </c>
      <c r="G545" s="111" t="str">
        <f xml:space="preserve"> InputsR!G$152</f>
        <v>£m</v>
      </c>
      <c r="H545" s="169"/>
      <c r="I545" s="169"/>
      <c r="J545" s="169"/>
      <c r="K545" s="169"/>
      <c r="L545" s="169"/>
      <c r="M545" s="169"/>
      <c r="N545" s="169"/>
      <c r="O545" s="169"/>
      <c r="P545" s="169"/>
      <c r="Q545" s="169"/>
      <c r="R545" s="169"/>
    </row>
    <row r="546" spans="1:18" s="143" customFormat="1" outlineLevel="1">
      <c r="A546" s="111"/>
      <c r="B546" s="111"/>
      <c r="C546" s="111"/>
      <c r="D546" s="111"/>
      <c r="E546" s="111" t="str">
        <f>E540</f>
        <v>1 outturn additional totex for 1 - water resources (17-18 FYA CPIH deflated prices)</v>
      </c>
      <c r="F546" s="233">
        <f>F540</f>
        <v>0</v>
      </c>
      <c r="G546" s="111" t="str">
        <f xml:space="preserve"> InputsR!G$152</f>
        <v>£m</v>
      </c>
      <c r="H546" s="169"/>
      <c r="I546" s="169"/>
      <c r="J546" s="169"/>
      <c r="K546" s="169"/>
      <c r="L546" s="169"/>
      <c r="M546" s="169"/>
      <c r="N546" s="169"/>
      <c r="O546" s="169"/>
      <c r="P546" s="169"/>
      <c r="Q546" s="169"/>
      <c r="R546" s="169"/>
    </row>
    <row r="547" spans="1:18" s="143" customFormat="1" outlineLevel="1">
      <c r="A547" s="111"/>
      <c r="B547" s="111"/>
      <c r="C547" s="111"/>
      <c r="D547" s="111"/>
      <c r="E547" s="111" t="str">
        <f>E542</f>
        <v>0 adjustments to totex allowance for 1 given gate reached - water resources (17-18 FYA CPIH deflated prices)</v>
      </c>
      <c r="F547" s="233" t="e">
        <f>F542</f>
        <v>#DIV/0!</v>
      </c>
      <c r="G547" s="111" t="str">
        <f xml:space="preserve"> InputsR!G$152</f>
        <v>£m</v>
      </c>
      <c r="H547" s="169"/>
      <c r="I547" s="169"/>
      <c r="J547" s="169"/>
      <c r="K547" s="169"/>
      <c r="L547" s="169"/>
      <c r="M547" s="169"/>
      <c r="N547" s="169"/>
      <c r="O547" s="169"/>
      <c r="P547" s="169"/>
      <c r="Q547" s="169"/>
      <c r="R547" s="169"/>
    </row>
    <row r="548" spans="1:18" s="166" customFormat="1" outlineLevel="1">
      <c r="A548" s="168"/>
      <c r="B548" s="168"/>
      <c r="C548" s="168"/>
      <c r="D548" s="168"/>
      <c r="E548" s="188" t="str">
        <f xml:space="preserve"> E$531</f>
        <v>0 totex allowance for 1 given gate reached - water resources (17-18 FYA CPIH deflated prices)</v>
      </c>
      <c r="F548" s="189" t="e">
        <f t="shared" ref="F548:G548" si="43" xml:space="preserve"> F$531</f>
        <v>#N/A</v>
      </c>
      <c r="G548" s="188" t="str">
        <f t="shared" si="43"/>
        <v>£m</v>
      </c>
      <c r="H548" s="171"/>
      <c r="I548" s="171"/>
      <c r="J548" s="171"/>
      <c r="K548" s="171"/>
      <c r="L548" s="171"/>
      <c r="M548" s="171"/>
      <c r="N548" s="171"/>
      <c r="O548" s="171"/>
      <c r="P548" s="171"/>
      <c r="Q548" s="171"/>
      <c r="R548" s="171"/>
    </row>
    <row r="549" spans="1:18" s="166" customFormat="1" outlineLevel="1">
      <c r="A549" s="168"/>
      <c r="B549" s="168"/>
      <c r="C549" s="168"/>
      <c r="D549" s="168"/>
      <c r="E549" s="167" t="str">
        <f xml:space="preserve"> InputsR!E$11</f>
        <v>Totex sharing rate</v>
      </c>
      <c r="F549" s="246">
        <f xml:space="preserve"> InputsR!F$11</f>
        <v>0.5</v>
      </c>
      <c r="G549" s="167" t="str">
        <f xml:space="preserve"> InputsR!G$11</f>
        <v>%</v>
      </c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</row>
    <row r="550" spans="1:18" s="166" customFormat="1" outlineLevel="1">
      <c r="A550" s="168"/>
      <c r="B550" s="168"/>
      <c r="C550" s="168"/>
      <c r="D550" s="168"/>
      <c r="E550" s="168" t="str">
        <f>InputsR!$F$108 &amp;" totex sharing adjustment for " &amp;TEXT( MID( InputsR!$A$103, 1, 100 ), 1 ) &amp;"- water resources (17-18 FYA CPIH deflated prices)"</f>
        <v>0 totex sharing adjustment for 1- water resources (17-18 FYA CPIH deflated prices)</v>
      </c>
      <c r="F550" s="254" t="e">
        <f>(((F545+F546)-F548)*F549)+IF(F547&gt;=0,F547,0)</f>
        <v>#N/A</v>
      </c>
      <c r="G550" s="168" t="s">
        <v>108</v>
      </c>
      <c r="H550" s="171"/>
      <c r="I550" s="171"/>
      <c r="J550" s="171"/>
      <c r="K550" s="171"/>
      <c r="L550" s="171"/>
      <c r="M550" s="171"/>
      <c r="N550" s="171"/>
      <c r="O550" s="171"/>
      <c r="P550" s="171"/>
      <c r="Q550" s="171"/>
      <c r="R550" s="171"/>
    </row>
    <row r="551" spans="1:18" s="166" customFormat="1" outlineLevel="1">
      <c r="A551" s="168"/>
      <c r="B551" s="168"/>
      <c r="C551" s="168"/>
      <c r="D551" s="168"/>
      <c r="E551" s="180"/>
      <c r="F551" s="247"/>
      <c r="G551" s="170"/>
      <c r="H551" s="170"/>
      <c r="I551" s="170"/>
      <c r="J551" s="170"/>
      <c r="K551" s="170"/>
      <c r="L551" s="170"/>
      <c r="M551" s="170"/>
      <c r="N551" s="170"/>
      <c r="O551" s="170"/>
      <c r="P551" s="170"/>
      <c r="Q551" s="170"/>
      <c r="R551" s="170"/>
    </row>
    <row r="552" spans="1:18" s="166" customFormat="1" outlineLevel="1">
      <c r="A552" s="168"/>
      <c r="B552" s="168"/>
      <c r="C552" s="168"/>
      <c r="D552" s="168"/>
      <c r="E552" s="180" t="str">
        <f>E$543</f>
        <v>0 totex adjustment 1 with no totex sharing - water resources (17-18 FYA CPIH deflated prices)</v>
      </c>
      <c r="F552" s="264" t="e">
        <f t="shared" ref="F552:G552" si="44">F$543</f>
        <v>#N/A</v>
      </c>
      <c r="G552" s="180" t="str">
        <f t="shared" si="44"/>
        <v>£m</v>
      </c>
      <c r="H552" s="170"/>
      <c r="I552" s="170"/>
      <c r="J552" s="170"/>
      <c r="K552" s="170"/>
      <c r="L552" s="170"/>
      <c r="M552" s="170"/>
      <c r="N552" s="170"/>
      <c r="O552" s="170"/>
      <c r="P552" s="170"/>
      <c r="Q552" s="170"/>
      <c r="R552" s="170"/>
    </row>
    <row r="553" spans="1:18" s="166" customFormat="1" outlineLevel="1">
      <c r="A553" s="168"/>
      <c r="B553" s="168"/>
      <c r="C553" s="168"/>
      <c r="D553" s="168"/>
      <c r="E553" s="180" t="str">
        <f>E$550</f>
        <v>0 totex sharing adjustment for 1- water resources (17-18 FYA CPIH deflated prices)</v>
      </c>
      <c r="F553" s="264" t="e">
        <f t="shared" ref="F553:G555" si="45">F$550</f>
        <v>#N/A</v>
      </c>
      <c r="G553" s="180" t="str">
        <f t="shared" si="45"/>
        <v>£m</v>
      </c>
      <c r="H553" s="170"/>
      <c r="I553" s="170"/>
      <c r="J553" s="170"/>
      <c r="K553" s="170"/>
      <c r="L553" s="170"/>
      <c r="M553" s="170"/>
      <c r="N553" s="170"/>
      <c r="O553" s="170"/>
      <c r="P553" s="170"/>
      <c r="Q553" s="170"/>
      <c r="R553" s="170"/>
    </row>
    <row r="554" spans="1:18" s="166" customFormat="1" outlineLevel="1">
      <c r="A554" s="168"/>
      <c r="B554" s="168"/>
      <c r="C554" s="168"/>
      <c r="D554" s="168"/>
      <c r="E554" s="180" t="str">
        <f>E$525</f>
        <v>Totex sharing application</v>
      </c>
      <c r="F554" s="264" t="e">
        <f>F$525</f>
        <v>#N/A</v>
      </c>
      <c r="G554" s="180" t="str">
        <f t="shared" ref="G554" si="46">G$525</f>
        <v>Boolean</v>
      </c>
      <c r="H554" s="170"/>
      <c r="I554" s="170"/>
      <c r="J554" s="170"/>
      <c r="K554" s="170"/>
      <c r="L554" s="170"/>
      <c r="M554" s="170"/>
      <c r="N554" s="170"/>
      <c r="O554" s="170"/>
      <c r="P554" s="170"/>
      <c r="Q554" s="170"/>
      <c r="R554" s="170"/>
    </row>
    <row r="555" spans="1:18" s="166" customFormat="1" outlineLevel="1">
      <c r="A555" s="168"/>
      <c r="B555" s="168"/>
      <c r="C555" s="168"/>
      <c r="D555" s="168"/>
      <c r="E555" s="180" t="str">
        <f>InputsR!F$108&amp;" totex sharing adjustment "&amp;TEXT(MID(InputsR!$A$103,1,100),1)&amp;" - water resources (17-18 FYA CPIH deflated prices)"</f>
        <v>0 totex sharing adjustment 1 - water resources (17-18 FYA CPIH deflated prices)</v>
      </c>
      <c r="F555" s="247" t="e">
        <f>IF(F554=1,F553,F552)</f>
        <v>#N/A</v>
      </c>
      <c r="G555" s="180" t="str">
        <f t="shared" si="45"/>
        <v>£m</v>
      </c>
      <c r="H555" s="170"/>
      <c r="I555" s="170"/>
      <c r="J555" s="170"/>
      <c r="K555" s="170"/>
      <c r="L555" s="170"/>
      <c r="M555" s="170"/>
      <c r="N555" s="170"/>
      <c r="O555" s="170"/>
      <c r="P555" s="170"/>
      <c r="Q555" s="170"/>
      <c r="R555" s="170"/>
    </row>
    <row r="556" spans="1:18" s="166" customFormat="1" outlineLevel="1">
      <c r="A556" s="168"/>
      <c r="B556" s="168"/>
      <c r="C556" s="168"/>
      <c r="D556" s="168"/>
      <c r="E556" s="195"/>
      <c r="F556" s="194"/>
      <c r="G556" s="195"/>
      <c r="H556" s="170"/>
      <c r="I556" s="170"/>
      <c r="J556" s="170"/>
      <c r="K556" s="170"/>
      <c r="L556" s="170"/>
      <c r="M556" s="170"/>
      <c r="N556" s="170"/>
      <c r="O556" s="170"/>
      <c r="P556" s="170"/>
      <c r="Q556" s="170"/>
      <c r="R556" s="170"/>
    </row>
    <row r="557" spans="1:18" s="231" customFormat="1" outlineLevel="1">
      <c r="A557" s="229"/>
      <c r="B557" s="229"/>
      <c r="C557" s="229"/>
      <c r="D557" s="229"/>
      <c r="E557" s="205" t="str">
        <f>E$537</f>
        <v>0 unspent totex clawback for 1 given gate reached - water resources (17-18 FYA CPIH deflated prices)</v>
      </c>
      <c r="F557" s="226" t="e">
        <f t="shared" ref="F557:G557" si="47">F$537</f>
        <v>#N/A</v>
      </c>
      <c r="G557" s="205" t="str">
        <f t="shared" si="47"/>
        <v>£m</v>
      </c>
      <c r="H557" s="204"/>
      <c r="I557" s="204"/>
      <c r="J557" s="204"/>
      <c r="K557" s="204"/>
      <c r="L557" s="204"/>
      <c r="M557" s="204"/>
      <c r="N557" s="204"/>
      <c r="O557" s="204"/>
      <c r="P557" s="204"/>
      <c r="Q557" s="204"/>
      <c r="R557" s="204"/>
    </row>
    <row r="558" spans="1:18" s="231" customFormat="1" outlineLevel="1">
      <c r="A558" s="229"/>
      <c r="B558" s="229"/>
      <c r="C558" s="229"/>
      <c r="D558" s="229"/>
      <c r="E558" s="205" t="str">
        <f>E$555</f>
        <v>0 totex sharing adjustment 1 - water resources (17-18 FYA CPIH deflated prices)</v>
      </c>
      <c r="F558" s="226" t="e">
        <f>F$555</f>
        <v>#N/A</v>
      </c>
      <c r="G558" s="205" t="s">
        <v>108</v>
      </c>
      <c r="H558" s="204"/>
      <c r="I558" s="204"/>
      <c r="J558" s="204"/>
      <c r="K558" s="204"/>
      <c r="L558" s="204"/>
      <c r="M558" s="204"/>
      <c r="N558" s="204"/>
      <c r="O558" s="204"/>
      <c r="P558" s="204"/>
      <c r="Q558" s="204"/>
      <c r="R558" s="204"/>
    </row>
    <row r="559" spans="1:18" s="231" customFormat="1" outlineLevel="1">
      <c r="A559" s="229"/>
      <c r="B559" s="229"/>
      <c r="C559" s="229"/>
      <c r="D559" s="229"/>
      <c r="E559" s="255" t="str">
        <f>InputsR!F$108&amp;" total totex adjustment "&amp;TEXT(MID(InputsR!$A$103,1,100),1)&amp;" - water resources (17-18 FYA CPIH deflated prices)"</f>
        <v>0 total totex adjustment 1 - water resources (17-18 FYA CPIH deflated prices)</v>
      </c>
      <c r="F559" s="226" t="e">
        <f>F557+F558</f>
        <v>#N/A</v>
      </c>
      <c r="G559" s="205" t="s">
        <v>108</v>
      </c>
      <c r="H559" s="204"/>
      <c r="I559" s="204"/>
      <c r="J559" s="204"/>
      <c r="K559" s="204"/>
      <c r="L559" s="204"/>
      <c r="M559" s="204"/>
      <c r="N559" s="204"/>
      <c r="O559" s="204"/>
      <c r="P559" s="204"/>
      <c r="Q559" s="204"/>
      <c r="R559" s="204"/>
    </row>
    <row r="560" spans="1:18" s="166" customFormat="1" outlineLevel="1">
      <c r="A560" s="168"/>
      <c r="B560" s="168"/>
      <c r="C560" s="168"/>
      <c r="D560" s="168"/>
      <c r="E560" s="195"/>
      <c r="F560" s="194"/>
      <c r="G560" s="195"/>
      <c r="H560" s="170"/>
      <c r="I560" s="170"/>
      <c r="J560" s="170"/>
      <c r="K560" s="170"/>
      <c r="L560" s="170"/>
      <c r="M560" s="170"/>
      <c r="N560" s="170"/>
      <c r="O560" s="170"/>
      <c r="P560" s="170"/>
      <c r="Q560" s="170"/>
      <c r="R560" s="170"/>
    </row>
    <row r="561" spans="1:22" s="143" customFormat="1" outlineLevel="1">
      <c r="A561" s="111"/>
      <c r="B561" s="111"/>
      <c r="C561" s="111"/>
      <c r="D561" s="111"/>
      <c r="E561" s="193" t="str">
        <f xml:space="preserve"> E$559</f>
        <v>0 total totex adjustment 1 - water resources (17-18 FYA CPIH deflated prices)</v>
      </c>
      <c r="F561" s="194" t="e">
        <f t="shared" ref="F561:G561" si="48" xml:space="preserve"> F$559</f>
        <v>#N/A</v>
      </c>
      <c r="G561" s="193" t="str">
        <f t="shared" si="48"/>
        <v>£m</v>
      </c>
      <c r="H561" s="170"/>
      <c r="I561" s="170"/>
      <c r="J561" s="174"/>
      <c r="K561" s="174"/>
      <c r="L561" s="174"/>
      <c r="M561" s="174"/>
      <c r="N561" s="174"/>
      <c r="O561" s="174"/>
      <c r="P561" s="174"/>
      <c r="Q561" s="174"/>
      <c r="R561" s="174"/>
    </row>
    <row r="562" spans="1:22" s="143" customFormat="1" outlineLevel="1">
      <c r="A562" s="111"/>
      <c r="B562" s="111"/>
      <c r="C562" s="111"/>
      <c r="D562" s="111"/>
      <c r="E562" s="167" t="str">
        <f xml:space="preserve"> InputsR!E$15</f>
        <v>Discount rate</v>
      </c>
      <c r="F562" s="246">
        <f>IF(OR(InputsR!F108="ANH",InputsR!F108="BRL",InputsR!F108="NES",InputsR!F108="YKY"),InputsR!$F$16,InputsR!$F$15)</f>
        <v>2.92E-2</v>
      </c>
      <c r="G562" s="167" t="str">
        <f xml:space="preserve"> InputsR!G$15</f>
        <v>%</v>
      </c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</row>
    <row r="563" spans="1:22" s="143" customFormat="1" outlineLevel="1">
      <c r="A563" s="111"/>
      <c r="B563" s="111"/>
      <c r="C563" s="111"/>
      <c r="D563" s="111"/>
      <c r="E563" s="111" t="str">
        <f xml:space="preserve"> InputsR!E$111</f>
        <v>Gate 1 has progessed upto</v>
      </c>
      <c r="F563" s="169">
        <f xml:space="preserve"> InputsR!F$111</f>
        <v>0</v>
      </c>
      <c r="G563" s="111" t="str">
        <f xml:space="preserve"> InputsR!G$111</f>
        <v>#</v>
      </c>
      <c r="H563" s="111"/>
      <c r="I563" s="111"/>
      <c r="J563" s="111"/>
      <c r="K563" s="111"/>
      <c r="L563" s="111"/>
      <c r="M563" s="111"/>
      <c r="N563" s="111"/>
      <c r="O563" s="111"/>
      <c r="P563" s="111"/>
      <c r="Q563" s="111"/>
      <c r="R563" s="111"/>
      <c r="S563"/>
      <c r="T563"/>
      <c r="U563"/>
      <c r="V563"/>
    </row>
    <row r="564" spans="1:22" s="143" customFormat="1" outlineLevel="1">
      <c r="A564" s="111"/>
      <c r="B564" s="111"/>
      <c r="C564" s="111"/>
      <c r="D564" s="111"/>
      <c r="E564" s="67" t="str">
        <f xml:space="preserve"> Time!E$50</f>
        <v>Forecast Period Flag</v>
      </c>
      <c r="F564" s="249">
        <f xml:space="preserve"> Time!F$50</f>
        <v>0</v>
      </c>
      <c r="G564" s="67" t="str">
        <f xml:space="preserve"> Time!G$50</f>
        <v>flag</v>
      </c>
      <c r="H564" s="181">
        <f xml:space="preserve"> Time!H$50</f>
        <v>5</v>
      </c>
      <c r="I564" s="67">
        <f xml:space="preserve"> Time!I$50</f>
        <v>0</v>
      </c>
      <c r="J564" s="181">
        <f xml:space="preserve"> Time!J$50</f>
        <v>0</v>
      </c>
      <c r="K564" s="181">
        <f xml:space="preserve"> Time!K$50</f>
        <v>0</v>
      </c>
      <c r="L564" s="181">
        <f xml:space="preserve"> Time!L$50</f>
        <v>0</v>
      </c>
      <c r="M564" s="181">
        <f xml:space="preserve"> Time!M$50</f>
        <v>0</v>
      </c>
      <c r="N564" s="181">
        <f xml:space="preserve"> Time!N$50</f>
        <v>1</v>
      </c>
      <c r="O564" s="181">
        <f xml:space="preserve"> Time!O$50</f>
        <v>1</v>
      </c>
      <c r="P564" s="181">
        <f xml:space="preserve"> Time!P$50</f>
        <v>1</v>
      </c>
      <c r="Q564" s="181">
        <f xml:space="preserve"> Time!Q$50</f>
        <v>1</v>
      </c>
      <c r="R564" s="181">
        <f xml:space="preserve"> Time!R$50</f>
        <v>1</v>
      </c>
      <c r="S564" s="181">
        <f xml:space="preserve"> Time!S$50</f>
        <v>0</v>
      </c>
      <c r="T564" s="181">
        <f xml:space="preserve"> Time!T$50</f>
        <v>0</v>
      </c>
      <c r="U564" s="181">
        <f xml:space="preserve"> Time!U$50</f>
        <v>0</v>
      </c>
      <c r="V564" s="181">
        <f xml:space="preserve"> Time!V$50</f>
        <v>0</v>
      </c>
    </row>
    <row r="565" spans="1:22" s="143" customFormat="1" outlineLevel="1">
      <c r="A565" s="111"/>
      <c r="B565" s="111"/>
      <c r="C565" s="111"/>
      <c r="D565" s="111"/>
      <c r="E565" s="204" t="str">
        <f>InputsR!$F$108 &amp;" totex sharing adjustment for " &amp;TEXT( MID( InputsR!$A$103, 1, 100 ), 1 ) &amp; " financing adjustment - water resources (17-18 FYA CPIH deflated prices)"</f>
        <v>0 totex sharing adjustment for 1 financing adjustment - water resources (17-18 FYA CPIH deflated prices)</v>
      </c>
      <c r="F565" s="173" t="e">
        <f xml:space="preserve"> IF( F563 = 4, 0, F561 * ( 1 + F562 ) ^ ( H564 - F563 ) - F561 )</f>
        <v>#N/A</v>
      </c>
      <c r="G565" s="170" t="s">
        <v>108</v>
      </c>
      <c r="H565" s="170"/>
      <c r="I565" s="170"/>
      <c r="J565" s="174"/>
      <c r="K565" s="174"/>
      <c r="L565" s="174"/>
      <c r="M565" s="174"/>
      <c r="N565" s="174"/>
      <c r="O565" s="174"/>
      <c r="P565" s="174"/>
      <c r="Q565" s="174"/>
      <c r="R565" s="174"/>
    </row>
    <row r="566" spans="1:22" s="143" customFormat="1" outlineLevel="1">
      <c r="A566" s="111"/>
      <c r="B566" s="111"/>
      <c r="C566" s="111"/>
      <c r="D566" s="111"/>
      <c r="E566" s="205"/>
      <c r="F566" s="196"/>
      <c r="G566" s="195"/>
      <c r="H566" s="170"/>
      <c r="I566" s="170"/>
      <c r="J566" s="174"/>
      <c r="K566" s="174"/>
      <c r="L566" s="174"/>
      <c r="M566" s="174"/>
      <c r="N566" s="174"/>
      <c r="O566" s="174"/>
      <c r="P566" s="174"/>
      <c r="Q566" s="174"/>
      <c r="R566" s="174"/>
    </row>
    <row r="567" spans="1:22" s="143" customFormat="1" outlineLevel="1">
      <c r="A567" s="111"/>
      <c r="B567" s="111"/>
      <c r="C567" s="111"/>
      <c r="D567" s="111"/>
      <c r="E567" s="111" t="str">
        <f xml:space="preserve"> InputsR!E$142</f>
        <v>1 PAYG ratio - water resources</v>
      </c>
      <c r="F567" s="169" t="e">
        <f xml:space="preserve"> InputsR!F$142</f>
        <v>#N/A</v>
      </c>
      <c r="G567" s="111" t="str">
        <f xml:space="preserve"> InputsR!G$142</f>
        <v>%</v>
      </c>
      <c r="H567" s="111"/>
      <c r="I567" s="111"/>
      <c r="J567" s="111"/>
      <c r="K567" s="111"/>
      <c r="L567" s="111"/>
      <c r="M567" s="111"/>
      <c r="N567" s="111"/>
      <c r="O567" s="111"/>
      <c r="P567" s="111"/>
      <c r="Q567" s="111"/>
      <c r="R567" s="111"/>
    </row>
    <row r="568" spans="1:22" s="268" customFormat="1" outlineLevel="1">
      <c r="A568" s="233"/>
      <c r="B568" s="233"/>
      <c r="C568" s="233"/>
      <c r="D568" s="233"/>
      <c r="E568" s="265" t="str">
        <f>E$559</f>
        <v>0 total totex adjustment 1 - water resources (17-18 FYA CPIH deflated prices)</v>
      </c>
      <c r="F568" s="266" t="e">
        <f t="shared" ref="F568:G568" si="49">F$559</f>
        <v>#N/A</v>
      </c>
      <c r="G568" s="265" t="str">
        <f t="shared" si="49"/>
        <v>£m</v>
      </c>
      <c r="H568" s="265"/>
      <c r="I568" s="265"/>
      <c r="J568" s="267"/>
      <c r="K568" s="267"/>
      <c r="L568" s="267"/>
      <c r="M568" s="267"/>
      <c r="N568" s="267"/>
      <c r="O568" s="267"/>
      <c r="P568" s="267"/>
      <c r="Q568" s="267"/>
      <c r="R568" s="267"/>
    </row>
    <row r="569" spans="1:22" s="143" customFormat="1" outlineLevel="1">
      <c r="A569" s="111"/>
      <c r="B569" s="111"/>
      <c r="C569" s="111"/>
      <c r="D569" s="111"/>
      <c r="E569" s="111" t="str">
        <f xml:space="preserve"> InputsR!E$168</f>
        <v>1 penalty for 1 - water resources (17-18 FYA CPIH deflated prices)</v>
      </c>
      <c r="F569" s="198">
        <f xml:space="preserve"> InputsR!F$167</f>
        <v>0</v>
      </c>
      <c r="G569" s="111" t="str">
        <f xml:space="preserve"> InputsR!G$167</f>
        <v>£m</v>
      </c>
      <c r="H569" s="191"/>
      <c r="I569" s="191"/>
      <c r="J569" s="192"/>
      <c r="K569" s="192"/>
      <c r="L569" s="192"/>
      <c r="M569" s="192"/>
      <c r="N569" s="192"/>
      <c r="O569" s="192"/>
      <c r="P569" s="192"/>
      <c r="Q569" s="192"/>
      <c r="R569" s="192"/>
    </row>
    <row r="570" spans="1:22" s="143" customFormat="1" outlineLevel="1">
      <c r="A570" s="111"/>
      <c r="B570" s="111"/>
      <c r="C570" s="111"/>
      <c r="D570" s="111"/>
      <c r="E570" s="191" t="str">
        <f>E$565</f>
        <v>0 totex sharing adjustment for 1 financing adjustment - water resources (17-18 FYA CPIH deflated prices)</v>
      </c>
      <c r="F570" s="189" t="e">
        <f t="shared" ref="F570:G570" si="50">F$565</f>
        <v>#N/A</v>
      </c>
      <c r="G570" s="191" t="str">
        <f t="shared" si="50"/>
        <v>£m</v>
      </c>
      <c r="H570" s="191"/>
      <c r="I570" s="191"/>
      <c r="J570" s="192"/>
      <c r="K570" s="192"/>
      <c r="L570" s="192"/>
      <c r="M570" s="192"/>
      <c r="N570" s="192"/>
      <c r="O570" s="192"/>
      <c r="P570" s="192"/>
      <c r="Q570" s="192"/>
      <c r="R570" s="192"/>
    </row>
    <row r="571" spans="1:22" s="143" customFormat="1" ht="15" outlineLevel="1" thickBot="1">
      <c r="A571" s="111"/>
      <c r="B571" s="111"/>
      <c r="C571" s="111"/>
      <c r="D571" s="111"/>
      <c r="E571" s="182" t="str">
        <f>InputsR!$F$108&amp; " revenue adjustment for " &amp;TEXT( MID( InputsR!$A$103, 1, 100 ), 1 ) &amp; " incl. financing adjustment - water resources (17-18 FYA CPIH deflated prices)"</f>
        <v>0 revenue adjustment for 1 incl. financing adjustment - water resources (17-18 FYA CPIH deflated prices)</v>
      </c>
      <c r="F571" s="183" t="e">
        <f xml:space="preserve"> F567 * ( F568 + F569 ) + F570</f>
        <v>#N/A</v>
      </c>
      <c r="G571" s="182" t="s">
        <v>108</v>
      </c>
      <c r="H571" s="182"/>
      <c r="I571" s="182"/>
      <c r="J571" s="182"/>
      <c r="K571" s="182"/>
      <c r="L571" s="182"/>
      <c r="M571" s="182"/>
      <c r="N571" s="182"/>
      <c r="O571" s="182"/>
      <c r="P571" s="182"/>
      <c r="Q571" s="182"/>
      <c r="R571" s="182"/>
    </row>
    <row r="572" spans="1:22" s="166" customFormat="1" ht="15" outlineLevel="1" thickTop="1">
      <c r="A572" s="168"/>
      <c r="B572" s="168"/>
      <c r="C572" s="168"/>
      <c r="D572" s="168"/>
      <c r="E572" s="168"/>
      <c r="F572" s="171"/>
      <c r="G572" s="168"/>
      <c r="H572" s="168"/>
      <c r="I572" s="168"/>
      <c r="J572" s="168"/>
      <c r="K572" s="168"/>
      <c r="L572" s="168"/>
      <c r="M572" s="168"/>
      <c r="N572" s="168"/>
      <c r="O572" s="168"/>
      <c r="P572" s="168"/>
      <c r="Q572" s="168"/>
      <c r="R572" s="168"/>
    </row>
    <row r="573" spans="1:22" s="143" customFormat="1" outlineLevel="1">
      <c r="A573" s="111"/>
      <c r="B573" s="111"/>
      <c r="C573" s="111"/>
      <c r="D573" s="111"/>
      <c r="E573" s="111" t="str">
        <f xml:space="preserve"> InputsR!E$142</f>
        <v>1 PAYG ratio - water resources</v>
      </c>
      <c r="F573" s="169" t="e">
        <f xml:space="preserve"> InputsR!F$142</f>
        <v>#N/A</v>
      </c>
      <c r="G573" s="111" t="str">
        <f xml:space="preserve"> InputsR!G$142</f>
        <v>%</v>
      </c>
      <c r="H573" s="111"/>
      <c r="I573" s="111"/>
      <c r="J573" s="111"/>
      <c r="K573" s="111"/>
      <c r="L573" s="111"/>
      <c r="M573" s="111"/>
      <c r="N573" s="111"/>
      <c r="O573" s="111"/>
      <c r="P573" s="111"/>
      <c r="Q573" s="111"/>
      <c r="R573" s="111"/>
    </row>
    <row r="574" spans="1:22" s="143" customFormat="1" outlineLevel="1">
      <c r="A574" s="111"/>
      <c r="B574" s="111"/>
      <c r="C574" s="111"/>
      <c r="D574" s="111"/>
      <c r="E574" s="191" t="str">
        <f>E$559</f>
        <v>0 total totex adjustment 1 - water resources (17-18 FYA CPIH deflated prices)</v>
      </c>
      <c r="F574" s="189" t="e">
        <f t="shared" ref="F574:G574" si="51">F$559</f>
        <v>#N/A</v>
      </c>
      <c r="G574" s="191" t="str">
        <f t="shared" si="51"/>
        <v>£m</v>
      </c>
      <c r="H574" s="191"/>
      <c r="I574" s="191"/>
      <c r="J574" s="192"/>
      <c r="K574" s="192"/>
      <c r="L574" s="192"/>
      <c r="M574" s="192"/>
      <c r="N574" s="192"/>
      <c r="O574" s="192"/>
      <c r="P574" s="192"/>
      <c r="Q574" s="192"/>
      <c r="R574" s="192"/>
    </row>
    <row r="575" spans="1:22" s="143" customFormat="1" outlineLevel="1">
      <c r="A575" s="111"/>
      <c r="B575" s="111"/>
      <c r="C575" s="111"/>
      <c r="D575" s="111"/>
      <c r="E575" s="111" t="str">
        <f xml:space="preserve"> InputsR!E$168</f>
        <v>1 penalty for 1 - water resources (17-18 FYA CPIH deflated prices)</v>
      </c>
      <c r="F575" s="111">
        <f xml:space="preserve"> InputsR!F$168</f>
        <v>0</v>
      </c>
      <c r="G575" s="111" t="str">
        <f xml:space="preserve"> InputsR!G$168</f>
        <v>£m</v>
      </c>
      <c r="H575" s="191"/>
      <c r="I575" s="191"/>
      <c r="J575" s="192"/>
      <c r="K575" s="192"/>
      <c r="L575" s="192"/>
      <c r="M575" s="192"/>
      <c r="N575" s="192"/>
      <c r="O575" s="192"/>
      <c r="P575" s="192"/>
      <c r="Q575" s="192"/>
      <c r="R575" s="192"/>
    </row>
    <row r="576" spans="1:22" ht="15" outlineLevel="1" thickBot="1">
      <c r="A576" s="339"/>
      <c r="B576" s="339"/>
      <c r="C576" s="339"/>
      <c r="D576" s="339"/>
      <c r="E576" s="182" t="str">
        <f>InputsR!$F$108&amp; " RCV adjustment for "&amp;TEXT( MID( InputsR!$A$103, 1, 100 ), 1 )&amp;" - water resources (17-18 FYA CPIH deflated prices)"</f>
        <v>0 RCV adjustment for 1 - water resources (17-18 FYA CPIH deflated prices)</v>
      </c>
      <c r="F576" s="183" t="e">
        <f xml:space="preserve"> ( 1 - F573 ) * ( F574 + F575 )</f>
        <v>#N/A</v>
      </c>
      <c r="G576" s="182" t="s">
        <v>108</v>
      </c>
      <c r="H576" s="182"/>
      <c r="I576" s="182"/>
      <c r="J576" s="182"/>
      <c r="K576" s="182"/>
      <c r="L576" s="182"/>
      <c r="M576" s="182"/>
      <c r="N576" s="182"/>
      <c r="O576" s="182"/>
      <c r="P576" s="182"/>
      <c r="Q576" s="182"/>
      <c r="R576" s="182"/>
    </row>
    <row r="577" spans="1:18" ht="15" outlineLevel="1" thickTop="1">
      <c r="A577" s="339"/>
      <c r="B577" s="339"/>
      <c r="C577" s="339"/>
      <c r="D577" s="339"/>
      <c r="E577" s="184"/>
      <c r="F577" s="185"/>
      <c r="G577" s="184"/>
      <c r="H577" s="184"/>
      <c r="I577" s="184"/>
      <c r="J577" s="184"/>
      <c r="K577" s="184"/>
      <c r="L577" s="184"/>
      <c r="M577" s="184"/>
      <c r="N577" s="184"/>
      <c r="O577" s="184"/>
      <c r="P577" s="184"/>
      <c r="Q577" s="184"/>
      <c r="R577" s="184"/>
    </row>
    <row r="578" spans="1:18" s="261" customFormat="1" outlineLevel="1">
      <c r="A578" s="392"/>
      <c r="B578" s="392"/>
      <c r="C578" s="392"/>
      <c r="D578" s="392"/>
      <c r="E578" s="259" t="str">
        <f>E$533</f>
        <v>1 totex allowance for 1 - water resources (17-18 FYA CPIH deflated prices)</v>
      </c>
      <c r="F578" s="259">
        <f t="shared" ref="F578:G578" si="52">F$533</f>
        <v>0</v>
      </c>
      <c r="G578" s="259" t="str">
        <f t="shared" si="52"/>
        <v>£m</v>
      </c>
      <c r="H578" s="260"/>
      <c r="I578" s="260"/>
      <c r="J578" s="260"/>
      <c r="K578" s="260"/>
      <c r="L578" s="260"/>
      <c r="M578" s="260"/>
      <c r="N578" s="260"/>
      <c r="O578" s="260"/>
      <c r="P578" s="260"/>
      <c r="Q578" s="260"/>
      <c r="R578" s="260"/>
    </row>
    <row r="579" spans="1:18" s="261" customFormat="1" outlineLevel="1">
      <c r="A579" s="392"/>
      <c r="B579" s="392"/>
      <c r="C579" s="392"/>
      <c r="D579" s="392"/>
      <c r="E579" s="263" t="str">
        <f>InputsR!E$142</f>
        <v>1 PAYG ratio - water resources</v>
      </c>
      <c r="F579" s="263" t="e">
        <f>InputsR!F$142</f>
        <v>#N/A</v>
      </c>
      <c r="G579" s="263" t="str">
        <f>InputsR!G$142</f>
        <v>%</v>
      </c>
      <c r="H579" s="260"/>
      <c r="I579" s="260"/>
      <c r="J579" s="260"/>
      <c r="K579" s="260"/>
      <c r="L579" s="260"/>
      <c r="M579" s="260"/>
      <c r="N579" s="260"/>
      <c r="O579" s="260"/>
      <c r="P579" s="260"/>
      <c r="Q579" s="260"/>
      <c r="R579" s="260"/>
    </row>
    <row r="580" spans="1:18" s="261" customFormat="1" outlineLevel="1">
      <c r="A580" s="392"/>
      <c r="B580" s="392"/>
      <c r="C580" s="392"/>
      <c r="D580" s="392"/>
      <c r="E580" s="260" t="s">
        <v>210</v>
      </c>
      <c r="F580" s="262" t="e">
        <f>F579*F578</f>
        <v>#N/A</v>
      </c>
      <c r="G580" s="260" t="s">
        <v>108</v>
      </c>
      <c r="H580" s="260"/>
      <c r="I580" s="260"/>
      <c r="J580" s="260"/>
      <c r="K580" s="260"/>
      <c r="L580" s="260"/>
      <c r="M580" s="260"/>
      <c r="N580" s="260"/>
      <c r="O580" s="260"/>
      <c r="P580" s="260"/>
      <c r="Q580" s="260"/>
      <c r="R580" s="260"/>
    </row>
    <row r="581" spans="1:18" s="261" customFormat="1" outlineLevel="1">
      <c r="A581" s="392"/>
      <c r="B581" s="392"/>
      <c r="C581" s="392"/>
      <c r="D581" s="392"/>
      <c r="E581" s="260" t="s">
        <v>211</v>
      </c>
      <c r="F581" s="262" t="e">
        <f>(1-F579)*F578</f>
        <v>#N/A</v>
      </c>
      <c r="G581" s="260" t="s">
        <v>108</v>
      </c>
      <c r="H581" s="260"/>
      <c r="I581" s="260"/>
      <c r="J581" s="260"/>
      <c r="K581" s="260"/>
      <c r="L581" s="260"/>
      <c r="M581" s="260"/>
      <c r="N581" s="260"/>
      <c r="O581" s="260"/>
      <c r="P581" s="260"/>
      <c r="Q581" s="260"/>
      <c r="R581" s="260"/>
    </row>
    <row r="582" spans="1:18" s="261" customFormat="1" outlineLevel="1">
      <c r="A582" s="392"/>
      <c r="B582" s="392"/>
      <c r="C582" s="392"/>
      <c r="D582" s="392"/>
      <c r="E582" s="260"/>
      <c r="F582" s="262"/>
      <c r="G582" s="260"/>
      <c r="H582" s="260"/>
      <c r="I582" s="260"/>
      <c r="J582" s="260"/>
      <c r="K582" s="260"/>
      <c r="L582" s="260"/>
      <c r="M582" s="260"/>
      <c r="N582" s="260"/>
      <c r="O582" s="260"/>
      <c r="P582" s="260"/>
      <c r="Q582" s="260"/>
      <c r="R582" s="260"/>
    </row>
    <row r="583" spans="1:18" s="261" customFormat="1" outlineLevel="1">
      <c r="A583" s="392"/>
      <c r="B583" s="392"/>
      <c r="C583" s="392"/>
      <c r="D583" s="392"/>
      <c r="E583" s="260" t="str">
        <f>InputsR!$F$108&amp; " FINAL revenue adjustment for " &amp;TEXT( MID( InputsR!$A$103, 1, 100 ), 1 ) &amp; " incl. financing adjustment - water resources (17-18 FYA CPIH deflated prices)"</f>
        <v>0 FINAL revenue adjustment for 1 incl. financing adjustment - water resources (17-18 FYA CPIH deflated prices)</v>
      </c>
      <c r="F583" s="262" t="e">
        <f>F571+F580</f>
        <v>#N/A</v>
      </c>
      <c r="G583" s="260" t="s">
        <v>108</v>
      </c>
      <c r="H583" s="260"/>
      <c r="I583" s="260"/>
      <c r="J583" s="260"/>
      <c r="K583" s="260"/>
      <c r="L583" s="260"/>
      <c r="M583" s="260"/>
      <c r="N583" s="260"/>
      <c r="O583" s="260"/>
      <c r="P583" s="260"/>
      <c r="Q583" s="260"/>
      <c r="R583" s="260"/>
    </row>
    <row r="584" spans="1:18" s="261" customFormat="1" outlineLevel="1">
      <c r="A584" s="392"/>
      <c r="B584" s="392"/>
      <c r="C584" s="392"/>
      <c r="D584" s="392"/>
      <c r="E584" s="260" t="str">
        <f>InputsR!$F$108&amp; " FINAL RCV adjustment for "&amp;TEXT( MID( InputsR!$A$103, 1, 100 ), 1 )&amp;" - water resources (17-18 FYA CPIH deflated prices)"</f>
        <v>0 FINAL RCV adjustment for 1 - water resources (17-18 FYA CPIH deflated prices)</v>
      </c>
      <c r="F584" s="262" t="e">
        <f>F576+F581</f>
        <v>#N/A</v>
      </c>
      <c r="G584" s="260" t="s">
        <v>108</v>
      </c>
      <c r="H584" s="260"/>
      <c r="I584" s="260"/>
      <c r="J584" s="260"/>
      <c r="K584" s="260"/>
      <c r="L584" s="260"/>
      <c r="M584" s="260"/>
      <c r="N584" s="260"/>
      <c r="O584" s="260"/>
      <c r="P584" s="260"/>
      <c r="Q584" s="260"/>
      <c r="R584" s="260"/>
    </row>
    <row r="585" spans="1:18" outlineLevel="1">
      <c r="A585" s="339"/>
      <c r="B585" s="339"/>
      <c r="C585" s="339"/>
      <c r="D585" s="339"/>
      <c r="E585" s="184"/>
      <c r="F585" s="185"/>
      <c r="G585" s="184"/>
      <c r="H585" s="184"/>
      <c r="I585" s="184"/>
      <c r="J585" s="184"/>
      <c r="K585" s="184"/>
      <c r="L585" s="184"/>
      <c r="M585" s="184"/>
      <c r="N585" s="184"/>
      <c r="O585" s="184"/>
      <c r="P585" s="184"/>
      <c r="Q585" s="184"/>
      <c r="R585" s="184"/>
    </row>
    <row r="586" spans="1:18" outlineLevel="1">
      <c r="A586" s="339"/>
      <c r="B586" s="339"/>
      <c r="C586" s="172" t="s">
        <v>209</v>
      </c>
      <c r="D586" s="172"/>
      <c r="E586" s="111"/>
      <c r="F586" s="169"/>
      <c r="G586" s="111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</row>
    <row r="587" spans="1:18" outlineLevel="1">
      <c r="A587" s="339"/>
      <c r="B587" s="339"/>
      <c r="C587" s="339"/>
      <c r="D587" s="339"/>
      <c r="E587" s="111"/>
      <c r="F587" s="169"/>
      <c r="G587" s="111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</row>
    <row r="588" spans="1:18" s="166" customFormat="1" outlineLevel="1">
      <c r="A588" s="168"/>
      <c r="B588" s="168"/>
      <c r="C588" s="168"/>
      <c r="D588" s="168"/>
      <c r="E588" s="111" t="str">
        <f xml:space="preserve"> InputsR!E$115</f>
        <v>1 cumulative percentage of allocated spend given gate reached for 1</v>
      </c>
      <c r="F588" s="169" t="e">
        <f xml:space="preserve"> InputsR!F$121</f>
        <v>#N/A</v>
      </c>
      <c r="G588" s="111" t="str">
        <f xml:space="preserve"> InputsR!G$114</f>
        <v>%</v>
      </c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</row>
    <row r="589" spans="1:18" s="143" customFormat="1" outlineLevel="1">
      <c r="A589" s="111"/>
      <c r="B589" s="111"/>
      <c r="C589" s="111"/>
      <c r="D589" s="111"/>
      <c r="E589" s="169" t="str">
        <f xml:space="preserve"> InputsR!E$13</f>
        <v>Totex sharing threshold - cumulative spend</v>
      </c>
      <c r="F589" s="169">
        <f xml:space="preserve"> InputsR!F$13</f>
        <v>0.6</v>
      </c>
      <c r="G589" s="169" t="str">
        <f xml:space="preserve"> InputsR!G$13</f>
        <v>%</v>
      </c>
      <c r="H589" s="111"/>
      <c r="I589" s="111"/>
      <c r="J589" s="111"/>
      <c r="K589" s="111"/>
      <c r="L589" s="111"/>
      <c r="M589" s="111"/>
      <c r="N589" s="111"/>
      <c r="O589" s="111"/>
      <c r="P589" s="111"/>
      <c r="Q589" s="111"/>
      <c r="R589" s="111"/>
    </row>
    <row r="590" spans="1:18" s="143" customFormat="1" outlineLevel="1">
      <c r="A590" s="111"/>
      <c r="B590" s="111"/>
      <c r="C590" s="111"/>
      <c r="D590" s="111"/>
      <c r="E590" s="169" t="str">
        <f>InputsR!E$112</f>
        <v>Has the solution closed at Gate 2?</v>
      </c>
      <c r="F590" s="279">
        <f>InputsR!F$112</f>
        <v>0</v>
      </c>
      <c r="G590" s="169"/>
      <c r="H590" s="111"/>
      <c r="I590" s="111"/>
      <c r="J590" s="111"/>
      <c r="K590" s="111"/>
      <c r="L590" s="111"/>
      <c r="M590" s="111"/>
      <c r="N590" s="111"/>
      <c r="O590" s="111"/>
      <c r="P590" s="111"/>
      <c r="Q590" s="111"/>
      <c r="R590" s="111"/>
    </row>
    <row r="591" spans="1:18" s="166" customFormat="1" outlineLevel="1">
      <c r="A591" s="168"/>
      <c r="B591" s="168"/>
      <c r="C591" s="168"/>
      <c r="D591" s="168"/>
      <c r="E591" s="168" t="s">
        <v>207</v>
      </c>
      <c r="F591" s="173" t="e">
        <f xml:space="preserve"> IF(F590="Yes",0, IF(F588&gt;F589,1,0))</f>
        <v>#N/A</v>
      </c>
      <c r="G591" s="168" t="s">
        <v>208</v>
      </c>
      <c r="H591" s="168"/>
      <c r="I591" s="168"/>
      <c r="J591" s="168"/>
      <c r="K591" s="168"/>
      <c r="L591" s="168"/>
      <c r="M591" s="168"/>
      <c r="N591" s="168"/>
      <c r="O591" s="168"/>
      <c r="P591" s="168"/>
      <c r="Q591" s="168"/>
      <c r="R591" s="168"/>
    </row>
    <row r="592" spans="1:18" outlineLevel="1">
      <c r="A592" s="339"/>
      <c r="B592" s="339"/>
      <c r="C592" s="339"/>
      <c r="D592" s="339"/>
      <c r="E592" s="111"/>
      <c r="F592" s="169"/>
      <c r="G592" s="111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</row>
    <row r="593" spans="1:18" s="143" customFormat="1" outlineLevel="1">
      <c r="A593" s="111"/>
      <c r="B593" s="111"/>
      <c r="C593" s="111"/>
      <c r="D593" s="111"/>
      <c r="E593" s="111" t="str">
        <f xml:space="preserve"> InputsR!E$134</f>
        <v>1 totex allowance for 1 - water network plus (17-18 FYA CPIH deflated prices)</v>
      </c>
      <c r="F593" s="111">
        <f xml:space="preserve"> InputsR!F$134</f>
        <v>0</v>
      </c>
      <c r="G593" s="111" t="str">
        <f xml:space="preserve"> InputsR!G$134</f>
        <v>£m</v>
      </c>
      <c r="H593" s="111"/>
      <c r="I593" s="111"/>
      <c r="J593" s="111"/>
      <c r="K593" s="111"/>
      <c r="L593" s="111"/>
      <c r="M593" s="111"/>
      <c r="N593" s="111"/>
      <c r="O593" s="111"/>
      <c r="P593" s="111"/>
      <c r="Q593" s="111"/>
      <c r="R593" s="111"/>
    </row>
    <row r="594" spans="1:18" s="143" customFormat="1" outlineLevel="1">
      <c r="A594" s="111"/>
      <c r="B594" s="111"/>
      <c r="C594" s="111"/>
      <c r="D594" s="111"/>
      <c r="E594" s="111" t="str">
        <f>InputsR!F108&amp;" totex adjustment for change of partnership for "&amp;TEXT(MID(InputsR!A103,1,100),1)</f>
        <v>0 totex adjustment for change of partnership for 1</v>
      </c>
      <c r="F594" s="233" t="e">
        <f>(((InputB!$C$19*InputB!$F$21+InputB!$I$19*InputB!$L$21+InputB!$O$19*InputB!$R$21)*InputB!$C$23)-(InputB!$F$21/(1/InputB!$C$23)*$F588))*$F593+(((InputB!$U$19*InputB!$X$21)*InputsR!$F118)-((InputB!$U$19*(InputB!$V$21)*InputsR!$F118))-((InputB!$U$19*(InputB!$Z$21)*InputsR!$F118)))*$F593</f>
        <v>#DIV/0!</v>
      </c>
      <c r="G594" s="111" t="str">
        <f xml:space="preserve"> InputsR!G$134</f>
        <v>£m</v>
      </c>
      <c r="H594" s="111"/>
      <c r="I594" s="111"/>
      <c r="J594" s="111"/>
      <c r="K594" s="111"/>
      <c r="L594" s="111"/>
      <c r="M594" s="111"/>
      <c r="N594" s="111"/>
      <c r="O594" s="111"/>
      <c r="P594" s="111"/>
      <c r="Q594" s="111"/>
      <c r="R594" s="111"/>
    </row>
    <row r="595" spans="1:18" s="143" customFormat="1" outlineLevel="1">
      <c r="A595" s="111"/>
      <c r="B595" s="111"/>
      <c r="C595" s="111"/>
      <c r="D595" s="111"/>
      <c r="E595" s="111" t="str">
        <f>InputsR!E138</f>
        <v>1 additional totex allowance for 1 - water network plus (17-18 FYA CPIH deflated prices)</v>
      </c>
      <c r="F595" s="233">
        <f>InputsR!F138</f>
        <v>0</v>
      </c>
      <c r="G595" s="111" t="str">
        <f xml:space="preserve"> InputsR!G$134</f>
        <v>£m</v>
      </c>
      <c r="H595" s="111"/>
      <c r="I595" s="111"/>
      <c r="J595" s="111"/>
      <c r="K595" s="111"/>
      <c r="L595" s="111"/>
      <c r="M595" s="111"/>
      <c r="N595" s="111"/>
      <c r="O595" s="111"/>
      <c r="P595" s="111"/>
      <c r="Q595" s="111"/>
      <c r="R595" s="111"/>
    </row>
    <row r="596" spans="1:18" s="166" customFormat="1" outlineLevel="1">
      <c r="A596" s="168"/>
      <c r="B596" s="168"/>
      <c r="C596" s="168"/>
      <c r="D596" s="168"/>
      <c r="E596" s="111" t="str">
        <f xml:space="preserve"> InputsR!E$115</f>
        <v>1 cumulative percentage of allocated spend given gate reached for 1</v>
      </c>
      <c r="F596" s="274" t="e">
        <f xml:space="preserve"> InputsR!F$121</f>
        <v>#N/A</v>
      </c>
      <c r="G596" s="111" t="str">
        <f xml:space="preserve"> InputsR!G$115</f>
        <v>%</v>
      </c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</row>
    <row r="597" spans="1:18" s="166" customFormat="1" outlineLevel="1">
      <c r="A597" s="168"/>
      <c r="B597" s="168"/>
      <c r="C597" s="168"/>
      <c r="D597" s="168"/>
      <c r="E597" s="168" t="str">
        <f>InputsR!$F$108&amp;" totex allowance for "&amp;TEXT(MID(InputsR!$A$103,1,100),1)&amp;" given gate reached- water network plus (17-18 FYA CPIH deflated prices)"</f>
        <v>0 totex allowance for 1 given gate reached- water network plus (17-18 FYA CPIH deflated prices)</v>
      </c>
      <c r="F597" s="254" t="e">
        <f xml:space="preserve"> (F593*F596)+IF(F594&gt;=0,F594,0)+(F595*InputB!$R$21)</f>
        <v>#N/A</v>
      </c>
      <c r="G597" s="168" t="s">
        <v>108</v>
      </c>
      <c r="H597" s="171"/>
      <c r="I597" s="171"/>
      <c r="J597" s="171"/>
      <c r="K597" s="171"/>
      <c r="L597" s="171"/>
      <c r="M597" s="171"/>
      <c r="N597" s="171"/>
      <c r="O597" s="171"/>
      <c r="P597" s="171"/>
      <c r="Q597" s="171"/>
      <c r="R597" s="171"/>
    </row>
    <row r="598" spans="1:18" s="166" customFormat="1" outlineLevel="1">
      <c r="A598" s="168"/>
      <c r="B598" s="168"/>
      <c r="C598" s="168"/>
      <c r="D598" s="168"/>
      <c r="E598" s="168"/>
      <c r="F598" s="171"/>
      <c r="G598" s="168"/>
      <c r="H598" s="171"/>
      <c r="I598" s="171"/>
      <c r="J598" s="171"/>
      <c r="K598" s="171"/>
      <c r="L598" s="171"/>
      <c r="M598" s="171"/>
      <c r="N598" s="171"/>
      <c r="O598" s="171"/>
      <c r="P598" s="171"/>
      <c r="Q598" s="171"/>
      <c r="R598" s="171"/>
    </row>
    <row r="599" spans="1:18" s="166" customFormat="1" outlineLevel="1">
      <c r="A599" s="168"/>
      <c r="B599" s="168"/>
      <c r="C599" s="168"/>
      <c r="D599" s="168"/>
      <c r="E599" s="269" t="str">
        <f xml:space="preserve"> InputsR!E$134</f>
        <v>1 totex allowance for 1 - water network plus (17-18 FYA CPIH deflated prices)</v>
      </c>
      <c r="F599" s="269">
        <f xml:space="preserve"> InputsR!F$134</f>
        <v>0</v>
      </c>
      <c r="G599" s="269" t="str">
        <f xml:space="preserve"> InputsR!G$134</f>
        <v>£m</v>
      </c>
      <c r="H599" s="111"/>
      <c r="I599" s="111"/>
      <c r="J599" s="111"/>
      <c r="K599" s="111"/>
      <c r="L599" s="111"/>
      <c r="M599" s="111"/>
      <c r="N599" s="111"/>
      <c r="O599" s="111"/>
      <c r="P599" s="111"/>
      <c r="Q599" s="111"/>
      <c r="R599" s="111"/>
    </row>
    <row r="600" spans="1:18" s="166" customFormat="1" outlineLevel="1">
      <c r="A600" s="168"/>
      <c r="B600" s="168"/>
      <c r="C600" s="168"/>
      <c r="D600" s="168"/>
      <c r="E600" s="269" t="str">
        <f>E594</f>
        <v>0 totex adjustment for change of partnership for 1</v>
      </c>
      <c r="F600" s="430" t="e">
        <f>F594</f>
        <v>#DIV/0!</v>
      </c>
      <c r="G600" s="269" t="str">
        <f xml:space="preserve"> InputsR!G$134</f>
        <v>£m</v>
      </c>
      <c r="H600" s="111"/>
      <c r="I600" s="111"/>
      <c r="J600" s="111"/>
      <c r="K600" s="111"/>
      <c r="L600" s="111"/>
      <c r="M600" s="111"/>
      <c r="N600" s="111"/>
      <c r="O600" s="111"/>
      <c r="P600" s="111"/>
      <c r="Q600" s="111"/>
      <c r="R600" s="111"/>
    </row>
    <row r="601" spans="1:18" s="166" customFormat="1" outlineLevel="1">
      <c r="A601" s="168"/>
      <c r="B601" s="168"/>
      <c r="C601" s="168"/>
      <c r="D601" s="168"/>
      <c r="E601" s="269" t="str">
        <f>E595</f>
        <v>1 additional totex allowance for 1 - water network plus (17-18 FYA CPIH deflated prices)</v>
      </c>
      <c r="F601" s="430">
        <f>F595</f>
        <v>0</v>
      </c>
      <c r="G601" s="269" t="str">
        <f xml:space="preserve"> InputsR!G$134</f>
        <v>£m</v>
      </c>
      <c r="H601" s="111"/>
      <c r="I601" s="111"/>
      <c r="J601" s="111"/>
      <c r="K601" s="111"/>
      <c r="L601" s="111"/>
      <c r="M601" s="111"/>
      <c r="N601" s="111"/>
      <c r="O601" s="111"/>
      <c r="P601" s="111"/>
      <c r="Q601" s="111"/>
      <c r="R601" s="111"/>
    </row>
    <row r="602" spans="1:18" s="166" customFormat="1" outlineLevel="1">
      <c r="A602" s="168"/>
      <c r="B602" s="168"/>
      <c r="C602" s="168"/>
      <c r="D602" s="168"/>
      <c r="E602" s="188" t="str">
        <f xml:space="preserve"> E$597</f>
        <v>0 totex allowance for 1 given gate reached- water network plus (17-18 FYA CPIH deflated prices)</v>
      </c>
      <c r="F602" s="189" t="e">
        <f t="shared" ref="F602:G602" si="53" xml:space="preserve"> F$597</f>
        <v>#N/A</v>
      </c>
      <c r="G602" s="188" t="str">
        <f t="shared" si="53"/>
        <v>£m</v>
      </c>
      <c r="H602" s="171"/>
      <c r="I602" s="171"/>
      <c r="J602" s="171"/>
      <c r="K602" s="171"/>
      <c r="L602" s="171"/>
      <c r="M602" s="171"/>
      <c r="N602" s="171"/>
      <c r="O602" s="171"/>
      <c r="P602" s="171"/>
      <c r="Q602" s="171"/>
      <c r="R602" s="171"/>
    </row>
    <row r="603" spans="1:18" s="166" customFormat="1" outlineLevel="1">
      <c r="A603" s="168"/>
      <c r="B603" s="168"/>
      <c r="C603" s="168"/>
      <c r="D603" s="168"/>
      <c r="E603" s="168" t="str">
        <f>InputsR!$F$108&amp;" unspent totex clawback "&amp;TEXT(MID(InputsR!$A$103,1,100),1)&amp;" given gate reached - water network plus (17-18 FYA CPIH deflated prices)"</f>
        <v>0 unspent totex clawback 1 given gate reached - water network plus (17-18 FYA CPIH deflated prices)</v>
      </c>
      <c r="F603" s="254" t="e">
        <f xml:space="preserve"> F602 - ((F599)+ABS(F600)+(F601))</f>
        <v>#N/A</v>
      </c>
      <c r="G603" s="168" t="s">
        <v>108</v>
      </c>
      <c r="H603" s="171"/>
      <c r="I603" s="171"/>
      <c r="J603" s="171"/>
      <c r="K603" s="171"/>
      <c r="L603" s="171"/>
      <c r="M603" s="171"/>
      <c r="N603" s="171"/>
      <c r="O603" s="171"/>
      <c r="P603" s="171"/>
      <c r="Q603" s="171"/>
      <c r="R603" s="171"/>
    </row>
    <row r="604" spans="1:18" s="166" customFormat="1" outlineLevel="1">
      <c r="A604" s="168"/>
      <c r="B604" s="168"/>
      <c r="C604" s="168"/>
      <c r="D604" s="168"/>
      <c r="E604" s="168"/>
      <c r="F604" s="171"/>
      <c r="G604" s="168"/>
      <c r="H604" s="171"/>
      <c r="I604" s="171"/>
      <c r="J604" s="171"/>
      <c r="K604" s="171"/>
      <c r="L604" s="171"/>
      <c r="M604" s="171"/>
      <c r="N604" s="171"/>
      <c r="O604" s="171"/>
      <c r="P604" s="171"/>
      <c r="Q604" s="171"/>
      <c r="R604" s="171"/>
    </row>
    <row r="605" spans="1:18" s="143" customFormat="1" outlineLevel="1">
      <c r="A605" s="111"/>
      <c r="B605" s="111"/>
      <c r="C605" s="111"/>
      <c r="D605" s="111"/>
      <c r="E605" s="111" t="str">
        <f>InputsR!E$160</f>
        <v>1 outturn totex for 1 - water network plus (17-18 FYA CPIH deflated prices)</v>
      </c>
      <c r="F605" s="169">
        <f>InputsR!F$160</f>
        <v>0</v>
      </c>
      <c r="G605" s="111" t="str">
        <f>InputsR!G$160</f>
        <v>£m</v>
      </c>
      <c r="H605" s="169"/>
      <c r="I605" s="169"/>
      <c r="J605" s="169"/>
      <c r="K605" s="169"/>
      <c r="L605" s="169"/>
      <c r="M605" s="169"/>
      <c r="N605" s="169"/>
      <c r="O605" s="169"/>
      <c r="P605" s="169"/>
      <c r="Q605" s="169"/>
      <c r="R605" s="169"/>
    </row>
    <row r="606" spans="1:18" s="143" customFormat="1" outlineLevel="1">
      <c r="A606" s="111"/>
      <c r="B606" s="111"/>
      <c r="C606" s="111"/>
      <c r="D606" s="111"/>
      <c r="E606" s="111" t="str">
        <f>InputsR!E164</f>
        <v>1 outturn additional totex for 1 - water network plus (17-18 FYA CPIH deflated prices)</v>
      </c>
      <c r="F606" s="233">
        <f>InputsR!F164</f>
        <v>0</v>
      </c>
      <c r="G606" s="111" t="str">
        <f>InputsR!G$160</f>
        <v>£m</v>
      </c>
      <c r="H606" s="169"/>
      <c r="I606" s="169"/>
      <c r="J606" s="169"/>
      <c r="K606" s="169"/>
      <c r="L606" s="169"/>
      <c r="M606" s="169"/>
      <c r="N606" s="169"/>
      <c r="O606" s="169"/>
      <c r="P606" s="169"/>
      <c r="Q606" s="169"/>
      <c r="R606" s="169"/>
    </row>
    <row r="607" spans="1:18" s="143" customFormat="1" outlineLevel="1">
      <c r="A607" s="111"/>
      <c r="B607" s="111"/>
      <c r="C607" s="111"/>
      <c r="D607" s="111"/>
      <c r="E607" s="111" t="str">
        <f>InputsR!$F$108&amp;" adjustments to totex allowance for "&amp;TEXT(MID(InputsR!$A$103,1,100),1)&amp;" given gate reached - water network plus (17-18 FYA CPIH deflated prices)"</f>
        <v>0 adjustments to totex allowance for 1 given gate reached - water network plus (17-18 FYA CPIH deflated prices)</v>
      </c>
      <c r="F607" s="250" t="e">
        <f>F600+F601</f>
        <v>#DIV/0!</v>
      </c>
      <c r="G607" s="111" t="str">
        <f>InputsR!G$160</f>
        <v>£m</v>
      </c>
      <c r="H607" s="169"/>
      <c r="I607" s="169"/>
      <c r="J607" s="169"/>
      <c r="K607" s="169"/>
      <c r="L607" s="169"/>
      <c r="M607" s="169"/>
      <c r="N607" s="169"/>
      <c r="O607" s="169"/>
      <c r="P607" s="169"/>
      <c r="Q607" s="169"/>
      <c r="R607" s="169"/>
    </row>
    <row r="608" spans="1:18" s="166" customFormat="1" outlineLevel="1">
      <c r="A608" s="168"/>
      <c r="B608" s="168"/>
      <c r="C608" s="168"/>
      <c r="D608" s="168"/>
      <c r="E608" s="188" t="str">
        <f xml:space="preserve"> E$602</f>
        <v>0 totex allowance for 1 given gate reached- water network plus (17-18 FYA CPIH deflated prices)</v>
      </c>
      <c r="F608" s="189" t="e">
        <f t="shared" ref="F608:G608" si="54" xml:space="preserve"> F$602</f>
        <v>#N/A</v>
      </c>
      <c r="G608" s="188" t="str">
        <f t="shared" si="54"/>
        <v>£m</v>
      </c>
      <c r="H608" s="188"/>
      <c r="I608" s="188"/>
      <c r="J608" s="188"/>
      <c r="K608" s="188"/>
      <c r="L608" s="188"/>
      <c r="M608" s="188"/>
      <c r="N608" s="188"/>
      <c r="O608" s="188"/>
      <c r="P608" s="188"/>
      <c r="Q608" s="188"/>
      <c r="R608" s="188"/>
    </row>
    <row r="609" spans="1:18" s="166" customFormat="1" outlineLevel="1">
      <c r="A609" s="168"/>
      <c r="B609" s="168"/>
      <c r="C609" s="168"/>
      <c r="D609" s="168"/>
      <c r="E609" s="168" t="str">
        <f>InputsR!$F$108&amp;" totex adjustment for "&amp;TEXT(MID(InputsR!$A$103,1,100),1)&amp;" with no totex sharing - water network plus (17-18 FYA CPIH deflated prices)"</f>
        <v>0 totex adjustment for 1 with no totex sharing - water network plus (17-18 FYA CPIH deflated prices)</v>
      </c>
      <c r="F609" s="254" t="e">
        <f>IF((F605+F606)-F607&gt;=0,0,(F605+F606)-F607)+ABS(F608)</f>
        <v>#DIV/0!</v>
      </c>
      <c r="G609" s="168" t="s">
        <v>108</v>
      </c>
      <c r="H609" s="171"/>
      <c r="I609" s="171"/>
      <c r="J609" s="171"/>
      <c r="K609" s="171"/>
      <c r="L609" s="171"/>
      <c r="M609" s="171"/>
      <c r="N609" s="171"/>
      <c r="O609" s="171"/>
      <c r="P609" s="171"/>
      <c r="Q609" s="171"/>
      <c r="R609" s="171"/>
    </row>
    <row r="610" spans="1:18" s="166" customFormat="1" outlineLevel="1">
      <c r="A610" s="168"/>
      <c r="B610" s="168"/>
      <c r="C610" s="168"/>
      <c r="D610" s="168"/>
      <c r="E610" s="168"/>
      <c r="F610" s="171"/>
      <c r="G610" s="168"/>
      <c r="H610" s="171"/>
      <c r="I610" s="171"/>
      <c r="J610" s="171"/>
      <c r="K610" s="171"/>
      <c r="L610" s="171"/>
      <c r="M610" s="171"/>
      <c r="N610" s="171"/>
      <c r="O610" s="171"/>
      <c r="P610" s="171"/>
      <c r="Q610" s="171"/>
      <c r="R610" s="171"/>
    </row>
    <row r="611" spans="1:18" s="143" customFormat="1" outlineLevel="1">
      <c r="A611" s="111"/>
      <c r="B611" s="111"/>
      <c r="C611" s="111"/>
      <c r="D611" s="111"/>
      <c r="E611" s="111" t="str">
        <f>InputsR!E$160</f>
        <v>1 outturn totex for 1 - water network plus (17-18 FYA CPIH deflated prices)</v>
      </c>
      <c r="F611" s="169">
        <f>InputsR!F$160</f>
        <v>0</v>
      </c>
      <c r="G611" s="111" t="str">
        <f>InputsR!G$160</f>
        <v>£m</v>
      </c>
      <c r="H611" s="169"/>
      <c r="I611" s="169"/>
      <c r="J611" s="169"/>
      <c r="K611" s="169"/>
      <c r="L611" s="169"/>
      <c r="M611" s="169"/>
      <c r="N611" s="169"/>
      <c r="O611" s="169"/>
      <c r="P611" s="169"/>
      <c r="Q611" s="169"/>
      <c r="R611" s="169"/>
    </row>
    <row r="612" spans="1:18" s="143" customFormat="1" outlineLevel="1">
      <c r="A612" s="111"/>
      <c r="B612" s="111"/>
      <c r="C612" s="111"/>
      <c r="D612" s="111"/>
      <c r="E612" s="111" t="str">
        <f>E606</f>
        <v>1 outturn additional totex for 1 - water network plus (17-18 FYA CPIH deflated prices)</v>
      </c>
      <c r="F612" s="233">
        <f>F606</f>
        <v>0</v>
      </c>
      <c r="G612" s="111" t="str">
        <f>InputsR!G$160</f>
        <v>£m</v>
      </c>
      <c r="H612" s="169"/>
      <c r="I612" s="169"/>
      <c r="J612" s="169"/>
      <c r="K612" s="169"/>
      <c r="L612" s="169"/>
      <c r="M612" s="169"/>
      <c r="N612" s="169"/>
      <c r="O612" s="169"/>
      <c r="P612" s="169"/>
      <c r="Q612" s="169"/>
      <c r="R612" s="169"/>
    </row>
    <row r="613" spans="1:18" s="143" customFormat="1" outlineLevel="1">
      <c r="A613" s="111"/>
      <c r="B613" s="111"/>
      <c r="C613" s="111"/>
      <c r="D613" s="111"/>
      <c r="E613" s="111" t="str">
        <f>E607</f>
        <v>0 adjustments to totex allowance for 1 given gate reached - water network plus (17-18 FYA CPIH deflated prices)</v>
      </c>
      <c r="F613" s="233" t="e">
        <f>F607</f>
        <v>#DIV/0!</v>
      </c>
      <c r="G613" s="111" t="str">
        <f>InputsR!G$160</f>
        <v>£m</v>
      </c>
      <c r="H613" s="169"/>
      <c r="I613" s="169"/>
      <c r="J613" s="169"/>
      <c r="K613" s="169"/>
      <c r="L613" s="169"/>
      <c r="M613" s="169"/>
      <c r="N613" s="169"/>
      <c r="O613" s="169"/>
      <c r="P613" s="169"/>
      <c r="Q613" s="169"/>
      <c r="R613" s="169"/>
    </row>
    <row r="614" spans="1:18" s="166" customFormat="1" outlineLevel="1">
      <c r="A614" s="168"/>
      <c r="B614" s="168"/>
      <c r="C614" s="168"/>
      <c r="D614" s="168"/>
      <c r="E614" s="188" t="str">
        <f xml:space="preserve"> E$608</f>
        <v>0 totex allowance for 1 given gate reached- water network plus (17-18 FYA CPIH deflated prices)</v>
      </c>
      <c r="F614" s="189" t="e">
        <f t="shared" ref="F614:G614" si="55" xml:space="preserve"> F$608</f>
        <v>#N/A</v>
      </c>
      <c r="G614" s="188" t="str">
        <f t="shared" si="55"/>
        <v>£m</v>
      </c>
      <c r="H614" s="188"/>
      <c r="I614" s="188"/>
      <c r="J614" s="188"/>
      <c r="K614" s="188"/>
      <c r="L614" s="188"/>
      <c r="M614" s="188"/>
      <c r="N614" s="188"/>
      <c r="O614" s="188"/>
      <c r="P614" s="188"/>
      <c r="Q614" s="188"/>
      <c r="R614" s="188"/>
    </row>
    <row r="615" spans="1:18" s="166" customFormat="1" outlineLevel="1">
      <c r="A615" s="168"/>
      <c r="B615" s="168"/>
      <c r="C615" s="168"/>
      <c r="D615" s="168"/>
      <c r="E615" s="167" t="str">
        <f xml:space="preserve"> InputsR!E$11</f>
        <v>Totex sharing rate</v>
      </c>
      <c r="F615" s="246">
        <f xml:space="preserve"> InputsR!F$11</f>
        <v>0.5</v>
      </c>
      <c r="G615" s="167" t="str">
        <f xml:space="preserve"> InputsR!G$11</f>
        <v>%</v>
      </c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</row>
    <row r="616" spans="1:18" s="166" customFormat="1" outlineLevel="1">
      <c r="A616" s="168"/>
      <c r="B616" s="168"/>
      <c r="C616" s="168"/>
      <c r="D616" s="168"/>
      <c r="E616" s="168" t="str">
        <f>InputsR!$F$108&amp;" totex adjustment for "&amp;TEXT(MID(InputsR!$A$103,1,100),1)&amp;" with totex sharing - water network plus (17-18 FYA CPIH deflated prices)"</f>
        <v>0 totex adjustment for 1 with totex sharing - water network plus (17-18 FYA CPIH deflated prices)</v>
      </c>
      <c r="F616" s="171" t="e">
        <f>(((F611+F612)-F614)*F615)+IF(F613&gt;=0,F613,0)</f>
        <v>#N/A</v>
      </c>
      <c r="G616" s="168" t="s">
        <v>108</v>
      </c>
      <c r="H616" s="171"/>
      <c r="I616" s="171"/>
      <c r="J616" s="171"/>
      <c r="K616" s="171"/>
      <c r="L616" s="171"/>
      <c r="M616" s="171"/>
      <c r="N616" s="171"/>
      <c r="O616" s="171"/>
      <c r="P616" s="171"/>
      <c r="Q616" s="171"/>
      <c r="R616" s="171"/>
    </row>
    <row r="617" spans="1:18" s="166" customFormat="1" outlineLevel="1">
      <c r="A617" s="168"/>
      <c r="B617" s="168"/>
      <c r="C617" s="168"/>
      <c r="D617" s="168"/>
      <c r="E617" s="168"/>
      <c r="F617" s="171"/>
      <c r="G617" s="168"/>
      <c r="H617" s="171"/>
      <c r="I617" s="171"/>
      <c r="J617" s="171"/>
      <c r="K617" s="171"/>
      <c r="L617" s="171"/>
      <c r="M617" s="171"/>
      <c r="N617" s="171"/>
      <c r="O617" s="171"/>
      <c r="P617" s="171"/>
      <c r="Q617" s="171"/>
      <c r="R617" s="171"/>
    </row>
    <row r="618" spans="1:18" s="166" customFormat="1" outlineLevel="1">
      <c r="A618" s="168"/>
      <c r="B618" s="168"/>
      <c r="C618" s="168"/>
      <c r="D618" s="168"/>
      <c r="E618" s="188" t="str">
        <f xml:space="preserve"> E$609</f>
        <v>0 totex adjustment for 1 with no totex sharing - water network plus (17-18 FYA CPIH deflated prices)</v>
      </c>
      <c r="F618" s="189" t="e">
        <f t="shared" ref="F618:G618" si="56" xml:space="preserve"> F$609</f>
        <v>#DIV/0!</v>
      </c>
      <c r="G618" s="188" t="str">
        <f t="shared" si="56"/>
        <v>£m</v>
      </c>
      <c r="H618" s="196"/>
      <c r="I618" s="196"/>
      <c r="J618" s="196"/>
      <c r="K618" s="196"/>
      <c r="L618" s="196"/>
      <c r="M618" s="196"/>
      <c r="N618" s="196"/>
      <c r="O618" s="196"/>
      <c r="P618" s="196"/>
      <c r="Q618" s="196"/>
      <c r="R618" s="196"/>
    </row>
    <row r="619" spans="1:18" s="166" customFormat="1" outlineLevel="1">
      <c r="A619" s="168"/>
      <c r="B619" s="168"/>
      <c r="C619" s="168"/>
      <c r="D619" s="168"/>
      <c r="E619" s="193" t="str">
        <f xml:space="preserve"> E$616</f>
        <v>0 totex adjustment for 1 with totex sharing - water network plus (17-18 FYA CPIH deflated prices)</v>
      </c>
      <c r="F619" s="194" t="e">
        <f xml:space="preserve"> F$616</f>
        <v>#N/A</v>
      </c>
      <c r="G619" s="193" t="str">
        <f t="shared" ref="G619" si="57" xml:space="preserve"> G$481</f>
        <v>£m</v>
      </c>
      <c r="H619" s="196"/>
      <c r="I619" s="196"/>
      <c r="J619" s="196"/>
      <c r="K619" s="196"/>
      <c r="L619" s="196"/>
      <c r="M619" s="196"/>
      <c r="N619" s="196"/>
      <c r="O619" s="196"/>
      <c r="P619" s="196"/>
      <c r="Q619" s="196"/>
      <c r="R619" s="196"/>
    </row>
    <row r="620" spans="1:18" s="166" customFormat="1" outlineLevel="1">
      <c r="A620" s="168"/>
      <c r="B620" s="168"/>
      <c r="C620" s="168"/>
      <c r="D620" s="168"/>
      <c r="E620" s="168" t="str">
        <f xml:space="preserve"> E$591</f>
        <v>Totex sharing application</v>
      </c>
      <c r="F620" s="168" t="e">
        <f xml:space="preserve"> F$591</f>
        <v>#N/A</v>
      </c>
      <c r="G620" s="168" t="str">
        <f xml:space="preserve"> G$591</f>
        <v>Boolean</v>
      </c>
      <c r="H620" s="168"/>
      <c r="I620" s="168"/>
      <c r="J620" s="168"/>
      <c r="K620" s="168"/>
      <c r="L620" s="168"/>
      <c r="M620" s="168"/>
      <c r="N620" s="168"/>
      <c r="O620" s="168"/>
      <c r="P620" s="168"/>
      <c r="Q620" s="168"/>
      <c r="R620" s="168"/>
    </row>
    <row r="621" spans="1:18" s="166" customFormat="1" outlineLevel="1">
      <c r="A621" s="168"/>
      <c r="B621" s="168"/>
      <c r="C621" s="168"/>
      <c r="D621" s="168"/>
      <c r="E621" s="170" t="str">
        <f>InputsR!$F$108&amp;" totex sharing adjustment for "&amp;TEXT(MID(InputsR!$A$103,1,100),1)&amp;" - water network plus (17-18 FYA CPIH deflated prices)"</f>
        <v>0 totex sharing adjustment for 1 - water network plus (17-18 FYA CPIH deflated prices)</v>
      </c>
      <c r="F621" s="173" t="e">
        <f xml:space="preserve"> IF( F620 = 1, F619, F618 )</f>
        <v>#N/A</v>
      </c>
      <c r="G621" s="170" t="s">
        <v>108</v>
      </c>
      <c r="H621" s="170"/>
      <c r="I621" s="170"/>
      <c r="J621" s="170"/>
      <c r="K621" s="170"/>
      <c r="L621" s="170"/>
      <c r="M621" s="170"/>
      <c r="N621" s="170"/>
      <c r="O621" s="170"/>
      <c r="P621" s="170"/>
      <c r="Q621" s="170"/>
      <c r="R621" s="170"/>
    </row>
    <row r="622" spans="1:18" s="166" customFormat="1" outlineLevel="1">
      <c r="A622" s="168"/>
      <c r="B622" s="168"/>
      <c r="C622" s="168"/>
      <c r="D622" s="168"/>
      <c r="E622" s="180"/>
      <c r="F622" s="247"/>
      <c r="G622" s="170"/>
      <c r="H622" s="170"/>
      <c r="I622" s="170"/>
      <c r="J622" s="170"/>
      <c r="K622" s="170"/>
      <c r="L622" s="170"/>
      <c r="M622" s="170"/>
      <c r="N622" s="170"/>
      <c r="O622" s="170"/>
      <c r="P622" s="170"/>
      <c r="Q622" s="170"/>
      <c r="R622" s="170"/>
    </row>
    <row r="623" spans="1:18" s="166" customFormat="1" outlineLevel="1">
      <c r="A623" s="168"/>
      <c r="B623" s="168"/>
      <c r="C623" s="168"/>
      <c r="D623" s="168"/>
      <c r="E623" s="193" t="str">
        <f xml:space="preserve"> E$603</f>
        <v>0 unspent totex clawback 1 given gate reached - water network plus (17-18 FYA CPIH deflated prices)</v>
      </c>
      <c r="F623" s="194" t="e">
        <f t="shared" ref="F623:G623" si="58" xml:space="preserve"> F$603</f>
        <v>#N/A</v>
      </c>
      <c r="G623" s="193" t="str">
        <f t="shared" si="58"/>
        <v>£m</v>
      </c>
      <c r="H623" s="226"/>
      <c r="I623" s="194"/>
      <c r="J623" s="194"/>
      <c r="K623" s="194"/>
      <c r="L623" s="194"/>
      <c r="M623" s="194"/>
      <c r="N623" s="194"/>
      <c r="O623" s="194"/>
      <c r="P623" s="194"/>
      <c r="Q623" s="194"/>
      <c r="R623" s="194"/>
    </row>
    <row r="624" spans="1:18" s="166" customFormat="1" outlineLevel="1">
      <c r="A624" s="168"/>
      <c r="B624" s="168"/>
      <c r="C624" s="168"/>
      <c r="D624" s="168"/>
      <c r="E624" s="195" t="str">
        <f xml:space="preserve"> E$621</f>
        <v>0 totex sharing adjustment for 1 - water network plus (17-18 FYA CPIH deflated prices)</v>
      </c>
      <c r="F624" s="194" t="e">
        <f t="shared" ref="F624:G624" si="59" xml:space="preserve"> F$621</f>
        <v>#N/A</v>
      </c>
      <c r="G624" s="195" t="str">
        <f t="shared" si="59"/>
        <v>£m</v>
      </c>
      <c r="H624" s="204"/>
      <c r="I624" s="170"/>
      <c r="J624" s="170"/>
      <c r="K624" s="170"/>
      <c r="L624" s="170"/>
      <c r="M624" s="170"/>
      <c r="N624" s="170"/>
      <c r="O624" s="170"/>
      <c r="P624" s="170"/>
      <c r="Q624" s="170"/>
      <c r="R624" s="170"/>
    </row>
    <row r="625" spans="1:22" s="166" customFormat="1" outlineLevel="1">
      <c r="A625" s="168"/>
      <c r="B625" s="168"/>
      <c r="C625" s="168"/>
      <c r="D625" s="168"/>
      <c r="E625" s="195" t="str">
        <f>InputsR!$F$108&amp;" total totex adjustment for "&amp;TEXT(MID(InputsR!$A$103,1,100),1)&amp;" - water network plus (17-18 FYA CPIH deflated prices)"</f>
        <v>0 total totex adjustment for 1 - water network plus (17-18 FYA CPIH deflated prices)</v>
      </c>
      <c r="F625" s="194" t="e">
        <f xml:space="preserve"> F623 + F624</f>
        <v>#N/A</v>
      </c>
      <c r="G625" s="195" t="s">
        <v>108</v>
      </c>
      <c r="H625" s="204"/>
      <c r="I625" s="170"/>
      <c r="J625" s="170"/>
      <c r="K625" s="170"/>
      <c r="L625" s="170"/>
      <c r="M625" s="170"/>
      <c r="N625" s="170"/>
      <c r="O625" s="170"/>
      <c r="P625" s="170"/>
      <c r="Q625" s="170"/>
      <c r="R625" s="170"/>
    </row>
    <row r="626" spans="1:22" s="166" customFormat="1" outlineLevel="1">
      <c r="A626" s="168"/>
      <c r="B626" s="168"/>
      <c r="C626" s="168"/>
      <c r="D626" s="168"/>
      <c r="E626" s="180"/>
      <c r="F626" s="247"/>
      <c r="G626" s="170"/>
      <c r="H626" s="170"/>
      <c r="I626" s="170"/>
      <c r="J626" s="170"/>
      <c r="K626" s="170"/>
      <c r="L626" s="170"/>
      <c r="M626" s="170"/>
      <c r="N626" s="170"/>
      <c r="O626" s="170"/>
      <c r="P626" s="170"/>
      <c r="Q626" s="170"/>
      <c r="R626" s="170"/>
    </row>
    <row r="627" spans="1:22" s="166" customFormat="1" outlineLevel="1">
      <c r="A627" s="168"/>
      <c r="B627" s="168"/>
      <c r="C627" s="168"/>
      <c r="D627" s="168"/>
      <c r="E627" s="195" t="str">
        <f xml:space="preserve"> E$625</f>
        <v>0 total totex adjustment for 1 - water network plus (17-18 FYA CPIH deflated prices)</v>
      </c>
      <c r="F627" s="194" t="e">
        <f t="shared" ref="F627:G627" si="60" xml:space="preserve"> F$625</f>
        <v>#N/A</v>
      </c>
      <c r="G627" s="195" t="str">
        <f t="shared" si="60"/>
        <v>£m</v>
      </c>
      <c r="H627" s="170"/>
      <c r="I627" s="170"/>
      <c r="J627" s="174"/>
      <c r="K627" s="174"/>
      <c r="L627" s="174"/>
      <c r="M627" s="174"/>
      <c r="N627" s="174"/>
      <c r="O627" s="174"/>
      <c r="P627" s="174"/>
      <c r="Q627" s="174"/>
      <c r="R627" s="174"/>
    </row>
    <row r="628" spans="1:22" s="231" customFormat="1" outlineLevel="1">
      <c r="A628" s="229"/>
      <c r="B628" s="229"/>
      <c r="C628" s="229"/>
      <c r="D628" s="229"/>
      <c r="E628" s="230" t="str">
        <f xml:space="preserve"> InputsR!E$15</f>
        <v>Discount rate</v>
      </c>
      <c r="F628" s="273">
        <f>IF(OR(InputsR!F108="ANH",InputsR!F108="BRL",InputsR!F108="NES",InputsR!F108="YKY"),InputsR!$F$16,InputsR!$F$15)</f>
        <v>2.92E-2</v>
      </c>
      <c r="G628" s="230" t="str">
        <f xml:space="preserve"> InputsR!G$15</f>
        <v>%</v>
      </c>
      <c r="H628" s="230"/>
      <c r="I628" s="230"/>
      <c r="J628" s="230"/>
      <c r="K628" s="230"/>
      <c r="L628" s="230"/>
      <c r="M628" s="230"/>
      <c r="N628" s="230"/>
      <c r="O628" s="230"/>
      <c r="P628" s="230"/>
      <c r="Q628" s="230"/>
      <c r="R628" s="230"/>
    </row>
    <row r="629" spans="1:22" s="166" customFormat="1" outlineLevel="1">
      <c r="A629" s="168"/>
      <c r="B629" s="168"/>
      <c r="C629" s="168"/>
      <c r="D629" s="168"/>
      <c r="E629" s="111" t="str">
        <f xml:space="preserve"> InputsR!E$111</f>
        <v>Gate 1 has progessed upto</v>
      </c>
      <c r="F629" s="169">
        <f xml:space="preserve"> InputsR!F$111</f>
        <v>0</v>
      </c>
      <c r="G629" s="111" t="str">
        <f xml:space="preserve"> InputsR!G$30</f>
        <v>#</v>
      </c>
      <c r="H629" s="111"/>
      <c r="I629" s="111"/>
      <c r="J629" s="111"/>
      <c r="K629" s="111"/>
      <c r="L629" s="111"/>
      <c r="M629" s="111"/>
      <c r="N629" s="111"/>
      <c r="O629" s="111"/>
      <c r="P629" s="111"/>
      <c r="Q629" s="111"/>
      <c r="R629" s="111"/>
    </row>
    <row r="630" spans="1:22" s="179" customFormat="1" ht="13" outlineLevel="1">
      <c r="A630" s="175"/>
      <c r="B630" s="176"/>
      <c r="C630" s="177"/>
      <c r="D630" s="178"/>
      <c r="E630" s="67" t="str">
        <f xml:space="preserve"> Time!E$50</f>
        <v>Forecast Period Flag</v>
      </c>
      <c r="F630" s="249">
        <f xml:space="preserve"> Time!F$50</f>
        <v>0</v>
      </c>
      <c r="G630" s="67" t="str">
        <f xml:space="preserve"> Time!G$50</f>
        <v>flag</v>
      </c>
      <c r="H630" s="181">
        <f xml:space="preserve"> Time!H$50</f>
        <v>5</v>
      </c>
      <c r="I630" s="67">
        <f xml:space="preserve"> Time!I$50</f>
        <v>0</v>
      </c>
      <c r="J630" s="181">
        <f xml:space="preserve"> Time!J$50</f>
        <v>0</v>
      </c>
      <c r="K630" s="181">
        <f xml:space="preserve"> Time!K$50</f>
        <v>0</v>
      </c>
      <c r="L630" s="181">
        <f xml:space="preserve"> Time!L$50</f>
        <v>0</v>
      </c>
      <c r="M630" s="181">
        <f xml:space="preserve"> Time!M$50</f>
        <v>0</v>
      </c>
      <c r="N630" s="181">
        <f xml:space="preserve"> Time!N$50</f>
        <v>1</v>
      </c>
      <c r="O630" s="181">
        <f xml:space="preserve"> Time!O$50</f>
        <v>1</v>
      </c>
      <c r="P630" s="181">
        <f xml:space="preserve"> Time!P$50</f>
        <v>1</v>
      </c>
      <c r="Q630" s="181">
        <f xml:space="preserve"> Time!Q$50</f>
        <v>1</v>
      </c>
      <c r="R630" s="181">
        <f xml:space="preserve"> Time!R$50</f>
        <v>1</v>
      </c>
      <c r="S630" s="181">
        <f xml:space="preserve"> Time!S$50</f>
        <v>0</v>
      </c>
      <c r="T630" s="181">
        <f xml:space="preserve"> Time!T$50</f>
        <v>0</v>
      </c>
      <c r="U630" s="181">
        <f xml:space="preserve"> Time!U$50</f>
        <v>0</v>
      </c>
      <c r="V630" s="181">
        <f xml:space="preserve"> Time!V$50</f>
        <v>0</v>
      </c>
    </row>
    <row r="631" spans="1:22" s="166" customFormat="1" outlineLevel="1">
      <c r="A631" s="168"/>
      <c r="B631" s="168"/>
      <c r="C631" s="168"/>
      <c r="D631" s="168"/>
      <c r="E631" s="170" t="str">
        <f>InputsR!$F$108&amp;" total totex adjustment for "&amp;TEXT(MID(InputsR!$A$103,1,100),1)&amp;" financing adjustment - water network plus (17-18 FYA CPIH deflated prices)"</f>
        <v>0 total totex adjustment for 1 financing adjustment - water network plus (17-18 FYA CPIH deflated prices)</v>
      </c>
      <c r="F631" s="173" t="e">
        <f xml:space="preserve"> IF( F629 = 4, 0, F627 * ( 1 + F628 ) ^ ( H630 - F629 ) - F627 )</f>
        <v>#N/A</v>
      </c>
      <c r="G631" s="170" t="s">
        <v>108</v>
      </c>
      <c r="H631" s="170"/>
      <c r="I631" s="170"/>
      <c r="J631" s="174"/>
      <c r="K631" s="174"/>
      <c r="L631" s="174"/>
      <c r="M631" s="174"/>
      <c r="N631" s="174"/>
      <c r="O631" s="174"/>
      <c r="P631" s="174"/>
      <c r="Q631" s="174"/>
      <c r="R631" s="174"/>
    </row>
    <row r="632" spans="1:22" s="143" customFormat="1" outlineLevel="1">
      <c r="A632" s="111"/>
      <c r="B632" s="111"/>
      <c r="C632" s="111"/>
      <c r="D632" s="111"/>
      <c r="E632" s="190"/>
      <c r="F632" s="169"/>
      <c r="G632" s="111"/>
      <c r="H632" s="169"/>
      <c r="I632" s="169"/>
      <c r="J632" s="169"/>
      <c r="K632" s="169"/>
      <c r="L632" s="169"/>
      <c r="M632" s="169"/>
      <c r="N632" s="169"/>
      <c r="O632" s="169"/>
      <c r="P632" s="169"/>
      <c r="Q632" s="169"/>
      <c r="R632" s="169"/>
    </row>
    <row r="633" spans="1:22" s="166" customFormat="1" outlineLevel="1">
      <c r="A633" s="168"/>
      <c r="B633" s="168"/>
      <c r="C633" s="168"/>
      <c r="D633" s="168"/>
      <c r="E633" s="169" t="str">
        <f xml:space="preserve"> InputsR!E$146</f>
        <v>1 PAYG ratio - water network plus</v>
      </c>
      <c r="F633" s="197" t="e">
        <f xml:space="preserve"> InputsR!F$146</f>
        <v>#N/A</v>
      </c>
      <c r="G633" s="169" t="str">
        <f xml:space="preserve"> InputsR!G$146</f>
        <v>%</v>
      </c>
      <c r="H633" s="111"/>
      <c r="I633" s="111"/>
      <c r="J633" s="111"/>
      <c r="K633" s="111"/>
      <c r="L633" s="111"/>
      <c r="M633" s="111"/>
      <c r="N633" s="111"/>
      <c r="O633" s="111"/>
      <c r="P633" s="111"/>
      <c r="Q633" s="111"/>
      <c r="R633" s="111"/>
    </row>
    <row r="634" spans="1:22" s="143" customFormat="1" outlineLevel="1">
      <c r="A634" s="111"/>
      <c r="B634" s="111"/>
      <c r="C634" s="111"/>
      <c r="D634" s="111"/>
      <c r="E634" s="195" t="str">
        <f xml:space="preserve"> E$625</f>
        <v>0 total totex adjustment for 1 - water network plus (17-18 FYA CPIH deflated prices)</v>
      </c>
      <c r="F634" s="194" t="e">
        <f xml:space="preserve"> F$625</f>
        <v>#N/A</v>
      </c>
      <c r="G634" s="195" t="str">
        <f xml:space="preserve"> G$490</f>
        <v>£m</v>
      </c>
      <c r="H634" s="191"/>
      <c r="I634" s="191"/>
      <c r="J634" s="192"/>
      <c r="K634" s="192"/>
      <c r="L634" s="192"/>
      <c r="M634" s="192"/>
      <c r="N634" s="192"/>
      <c r="O634" s="192"/>
      <c r="P634" s="192"/>
      <c r="Q634" s="192"/>
      <c r="R634" s="192"/>
    </row>
    <row r="635" spans="1:22" s="143" customFormat="1" outlineLevel="1">
      <c r="A635" s="111"/>
      <c r="B635" s="111"/>
      <c r="C635" s="111"/>
      <c r="D635" s="111"/>
      <c r="E635" s="111" t="str">
        <f xml:space="preserve"> InputsR!E$172</f>
        <v>1 penalty for 1 - water network plus (17-18 FYA CPIH deflated prices)</v>
      </c>
      <c r="F635" s="111">
        <f xml:space="preserve"> InputsR!F$172</f>
        <v>0</v>
      </c>
      <c r="G635" s="111" t="str">
        <f xml:space="preserve"> InputsR!G$171</f>
        <v>£m</v>
      </c>
      <c r="H635" s="191"/>
      <c r="I635" s="191"/>
      <c r="J635" s="192"/>
      <c r="K635" s="192"/>
      <c r="L635" s="192"/>
      <c r="M635" s="192"/>
      <c r="N635" s="192"/>
      <c r="O635" s="192"/>
      <c r="P635" s="192"/>
      <c r="Q635" s="192"/>
      <c r="R635" s="192"/>
    </row>
    <row r="636" spans="1:22" s="143" customFormat="1" outlineLevel="1">
      <c r="A636" s="111"/>
      <c r="B636" s="111"/>
      <c r="C636" s="111"/>
      <c r="D636" s="111"/>
      <c r="E636" s="191" t="str">
        <f xml:space="preserve"> E$631</f>
        <v>0 total totex adjustment for 1 financing adjustment - water network plus (17-18 FYA CPIH deflated prices)</v>
      </c>
      <c r="F636" s="189" t="e">
        <f xml:space="preserve"> F$631</f>
        <v>#N/A</v>
      </c>
      <c r="G636" s="191" t="str">
        <f t="shared" ref="G636" si="61" xml:space="preserve"> G$496</f>
        <v>£m</v>
      </c>
      <c r="H636" s="191"/>
      <c r="I636" s="191"/>
      <c r="J636" s="192"/>
      <c r="K636" s="192"/>
      <c r="L636" s="192"/>
      <c r="M636" s="192"/>
      <c r="N636" s="192"/>
      <c r="O636" s="192"/>
      <c r="P636" s="192"/>
      <c r="Q636" s="192"/>
      <c r="R636" s="192"/>
    </row>
    <row r="637" spans="1:22" s="143" customFormat="1" ht="15" outlineLevel="1" thickBot="1">
      <c r="A637" s="111"/>
      <c r="B637" s="111"/>
      <c r="C637" s="111"/>
      <c r="D637" s="111"/>
      <c r="E637" s="182" t="str">
        <f>InputsR!$F$108&amp;" revenue adjustment for "&amp;TEXT(MID(InputsR!$A$103,1,100),1)&amp;" incl. financing adjustment   - water network plus (17-18 FYA CPIH deflated prices)"</f>
        <v>0 revenue adjustment for 1 incl. financing adjustment   - water network plus (17-18 FYA CPIH deflated prices)</v>
      </c>
      <c r="F637" s="183" t="e">
        <f xml:space="preserve"> F633 * ( F634 + F635 ) + F636</f>
        <v>#N/A</v>
      </c>
      <c r="G637" s="182" t="s">
        <v>108</v>
      </c>
      <c r="H637" s="182"/>
      <c r="I637" s="182"/>
      <c r="J637" s="182"/>
      <c r="K637" s="182"/>
      <c r="L637" s="182"/>
      <c r="M637" s="182"/>
      <c r="N637" s="182"/>
      <c r="O637" s="182"/>
      <c r="P637" s="182"/>
      <c r="Q637" s="182"/>
      <c r="R637" s="182"/>
    </row>
    <row r="638" spans="1:22" s="143" customFormat="1" ht="15" outlineLevel="1" thickTop="1">
      <c r="A638" s="111"/>
      <c r="B638" s="111"/>
      <c r="C638" s="111"/>
      <c r="D638" s="111"/>
      <c r="E638" s="168"/>
      <c r="F638" s="171"/>
      <c r="G638" s="168"/>
      <c r="H638" s="168"/>
      <c r="I638" s="168"/>
      <c r="J638" s="168"/>
      <c r="K638" s="168"/>
      <c r="L638" s="168"/>
      <c r="M638" s="168"/>
      <c r="N638" s="168"/>
      <c r="O638" s="168"/>
      <c r="P638" s="168"/>
      <c r="Q638" s="168"/>
      <c r="R638" s="168"/>
    </row>
    <row r="639" spans="1:22" s="166" customFormat="1" outlineLevel="1">
      <c r="A639" s="168"/>
      <c r="B639" s="168"/>
      <c r="C639" s="168"/>
      <c r="D639" s="168"/>
      <c r="E639" s="111" t="str">
        <f xml:space="preserve"> InputsR!E$146</f>
        <v>1 PAYG ratio - water network plus</v>
      </c>
      <c r="F639" s="197" t="e">
        <f xml:space="preserve"> InputsR!F$146</f>
        <v>#N/A</v>
      </c>
      <c r="G639" s="111" t="str">
        <f xml:space="preserve"> InputsR!G$146</f>
        <v>%</v>
      </c>
      <c r="H639" s="111"/>
      <c r="I639" s="111"/>
      <c r="J639" s="111"/>
      <c r="K639" s="111"/>
      <c r="L639" s="111"/>
      <c r="M639" s="111"/>
      <c r="N639" s="111"/>
      <c r="O639" s="111"/>
      <c r="P639" s="111"/>
      <c r="Q639" s="111"/>
      <c r="R639" s="111"/>
    </row>
    <row r="640" spans="1:22" s="143" customFormat="1" outlineLevel="1">
      <c r="A640" s="111"/>
      <c r="B640" s="111"/>
      <c r="C640" s="111"/>
      <c r="D640" s="111"/>
      <c r="E640" s="195" t="str">
        <f xml:space="preserve"> E$625</f>
        <v>0 total totex adjustment for 1 - water network plus (17-18 FYA CPIH deflated prices)</v>
      </c>
      <c r="F640" s="194" t="e">
        <f t="shared" ref="F640:G640" si="62" xml:space="preserve"> F$625</f>
        <v>#N/A</v>
      </c>
      <c r="G640" s="195" t="str">
        <f t="shared" si="62"/>
        <v>£m</v>
      </c>
      <c r="H640" s="191"/>
      <c r="I640" s="191"/>
      <c r="J640" s="192"/>
      <c r="K640" s="192"/>
      <c r="L640" s="192"/>
      <c r="M640" s="192"/>
      <c r="N640" s="192"/>
      <c r="O640" s="192"/>
      <c r="P640" s="192"/>
      <c r="Q640" s="192"/>
      <c r="R640" s="192"/>
    </row>
    <row r="641" spans="1:18" s="143" customFormat="1" outlineLevel="1">
      <c r="A641" s="111"/>
      <c r="B641" s="111"/>
      <c r="C641" s="111"/>
      <c r="D641" s="111"/>
      <c r="E641" s="111" t="str">
        <f xml:space="preserve"> InputsR!E$172</f>
        <v>1 penalty for 1 - water network plus (17-18 FYA CPIH deflated prices)</v>
      </c>
      <c r="F641" s="111">
        <f xml:space="preserve"> InputsR!F$171</f>
        <v>0</v>
      </c>
      <c r="G641" s="111" t="str">
        <f xml:space="preserve"> InputsR!G$171</f>
        <v>£m</v>
      </c>
      <c r="H641" s="191"/>
      <c r="I641" s="191"/>
      <c r="J641" s="192"/>
      <c r="K641" s="192"/>
      <c r="L641" s="192"/>
      <c r="M641" s="192"/>
      <c r="N641" s="192"/>
      <c r="O641" s="192"/>
      <c r="P641" s="192"/>
      <c r="Q641" s="192"/>
      <c r="R641" s="192"/>
    </row>
    <row r="642" spans="1:18" s="143" customFormat="1" ht="13.9" customHeight="1" outlineLevel="1" thickBot="1">
      <c r="A642" s="111"/>
      <c r="B642" s="111"/>
      <c r="C642" s="111"/>
      <c r="D642" s="111"/>
      <c r="E642" s="182" t="str">
        <f>InputsR!$F$108&amp;" RCV adjustment for "&amp;TEXT(MID(InputsR!$A$103,1,100),1)&amp;" - water network plus (17-18 FYA CPIH deflated prices)"</f>
        <v>0 RCV adjustment for 1 - water network plus (17-18 FYA CPIH deflated prices)</v>
      </c>
      <c r="F642" s="183" t="e">
        <f xml:space="preserve"> ( 1 - F639 ) * ( F640 + F641 )</f>
        <v>#N/A</v>
      </c>
      <c r="G642" s="182" t="s">
        <v>108</v>
      </c>
      <c r="H642" s="182"/>
      <c r="I642" s="182"/>
      <c r="J642" s="182"/>
      <c r="K642" s="182"/>
      <c r="L642" s="182"/>
      <c r="M642" s="182"/>
      <c r="N642" s="182"/>
      <c r="O642" s="182"/>
      <c r="P642" s="182"/>
      <c r="Q642" s="182"/>
      <c r="R642" s="182"/>
    </row>
    <row r="643" spans="1:18" s="143" customFormat="1" ht="13.9" customHeight="1" outlineLevel="1" thickTop="1">
      <c r="A643" s="111"/>
      <c r="B643" s="111"/>
      <c r="C643" s="111"/>
      <c r="D643" s="111"/>
      <c r="E643" s="184"/>
      <c r="F643" s="185"/>
      <c r="G643" s="184"/>
      <c r="H643" s="184"/>
      <c r="I643" s="184"/>
      <c r="J643" s="184"/>
      <c r="K643" s="184"/>
      <c r="L643" s="184"/>
      <c r="M643" s="184"/>
      <c r="N643" s="184"/>
      <c r="O643" s="184"/>
      <c r="P643" s="184"/>
      <c r="Q643" s="184"/>
      <c r="R643" s="184"/>
    </row>
    <row r="644" spans="1:18" s="261" customFormat="1" outlineLevel="1">
      <c r="A644" s="392"/>
      <c r="B644" s="392"/>
      <c r="C644" s="392"/>
      <c r="D644" s="392"/>
      <c r="E644" s="259" t="str">
        <f>InputsR!E$134</f>
        <v>1 totex allowance for 1 - water network plus (17-18 FYA CPIH deflated prices)</v>
      </c>
      <c r="F644" s="271">
        <f>InputsR!F$134</f>
        <v>0</v>
      </c>
      <c r="G644" s="259" t="str">
        <f>InputsR!G$134</f>
        <v>£m</v>
      </c>
      <c r="H644" s="260"/>
      <c r="I644" s="260"/>
      <c r="J644" s="260"/>
      <c r="K644" s="260"/>
      <c r="L644" s="260"/>
      <c r="M644" s="260"/>
      <c r="N644" s="260"/>
      <c r="O644" s="260"/>
      <c r="P644" s="260"/>
      <c r="Q644" s="260"/>
      <c r="R644" s="260"/>
    </row>
    <row r="645" spans="1:18" s="261" customFormat="1" outlineLevel="1">
      <c r="A645" s="392"/>
      <c r="B645" s="392"/>
      <c r="C645" s="392"/>
      <c r="D645" s="392"/>
      <c r="E645" s="262" t="str">
        <f>InputsR!E$142</f>
        <v>1 PAYG ratio - water resources</v>
      </c>
      <c r="F645" s="263" t="e">
        <f>InputsR!F$142</f>
        <v>#N/A</v>
      </c>
      <c r="G645" s="262" t="str">
        <f>InputsR!G$142</f>
        <v>%</v>
      </c>
      <c r="H645" s="260"/>
      <c r="I645" s="260"/>
      <c r="J645" s="260"/>
      <c r="K645" s="260"/>
      <c r="L645" s="260"/>
      <c r="M645" s="260"/>
      <c r="N645" s="260"/>
      <c r="O645" s="260"/>
      <c r="P645" s="260"/>
      <c r="Q645" s="260"/>
      <c r="R645" s="260"/>
    </row>
    <row r="646" spans="1:18" s="261" customFormat="1" outlineLevel="1">
      <c r="A646" s="392"/>
      <c r="B646" s="392"/>
      <c r="C646" s="392"/>
      <c r="D646" s="392"/>
      <c r="E646" s="260" t="s">
        <v>210</v>
      </c>
      <c r="F646" s="262" t="e">
        <f>F645*F644</f>
        <v>#N/A</v>
      </c>
      <c r="G646" s="260" t="s">
        <v>108</v>
      </c>
      <c r="H646" s="260"/>
      <c r="I646" s="260"/>
      <c r="J646" s="260"/>
      <c r="K646" s="260"/>
      <c r="L646" s="260"/>
      <c r="M646" s="260"/>
      <c r="N646" s="260"/>
      <c r="O646" s="260"/>
      <c r="P646" s="260"/>
      <c r="Q646" s="260"/>
      <c r="R646" s="260"/>
    </row>
    <row r="647" spans="1:18" s="261" customFormat="1" outlineLevel="1">
      <c r="A647" s="392"/>
      <c r="B647" s="392"/>
      <c r="C647" s="392"/>
      <c r="D647" s="392"/>
      <c r="E647" s="260" t="s">
        <v>211</v>
      </c>
      <c r="F647" s="262" t="e">
        <f>(1-F645)*F644</f>
        <v>#N/A</v>
      </c>
      <c r="G647" s="260" t="s">
        <v>108</v>
      </c>
      <c r="H647" s="260"/>
      <c r="I647" s="260"/>
      <c r="J647" s="260"/>
      <c r="K647" s="260"/>
      <c r="L647" s="260"/>
      <c r="M647" s="260"/>
      <c r="N647" s="260"/>
      <c r="O647" s="260"/>
      <c r="P647" s="260"/>
      <c r="Q647" s="260"/>
      <c r="R647" s="260"/>
    </row>
    <row r="648" spans="1:18" s="261" customFormat="1" outlineLevel="1">
      <c r="A648" s="392"/>
      <c r="B648" s="392"/>
      <c r="C648" s="392"/>
      <c r="D648" s="392"/>
      <c r="E648" s="260"/>
      <c r="F648" s="262"/>
      <c r="G648" s="260"/>
      <c r="H648" s="260"/>
      <c r="I648" s="260"/>
      <c r="J648" s="260"/>
      <c r="K648" s="260"/>
      <c r="L648" s="260"/>
      <c r="M648" s="260"/>
      <c r="N648" s="260"/>
      <c r="O648" s="260"/>
      <c r="P648" s="260"/>
      <c r="Q648" s="260"/>
      <c r="R648" s="260"/>
    </row>
    <row r="649" spans="1:18" s="261" customFormat="1" outlineLevel="1">
      <c r="A649" s="392"/>
      <c r="B649" s="392"/>
      <c r="C649" s="392"/>
      <c r="D649" s="392"/>
      <c r="E649" s="260" t="str">
        <f>InputsR!$F$108&amp; " FINAL revenue adjustment for " &amp;TEXT( MID( InputsR!$A$103, 1, 100 ), 1 ) &amp; " incl. financing adjustment - water resources (17-18 FYA CPIH deflated prices)"</f>
        <v>0 FINAL revenue adjustment for 1 incl. financing adjustment - water resources (17-18 FYA CPIH deflated prices)</v>
      </c>
      <c r="F649" s="262" t="e">
        <f>F637+F646</f>
        <v>#N/A</v>
      </c>
      <c r="G649" s="260" t="s">
        <v>108</v>
      </c>
      <c r="H649" s="260"/>
      <c r="I649" s="260"/>
      <c r="J649" s="260"/>
      <c r="K649" s="260"/>
      <c r="L649" s="260"/>
      <c r="M649" s="260"/>
      <c r="N649" s="260"/>
      <c r="O649" s="260"/>
      <c r="P649" s="260"/>
      <c r="Q649" s="260"/>
      <c r="R649" s="260"/>
    </row>
    <row r="650" spans="1:18" s="261" customFormat="1" outlineLevel="1">
      <c r="A650" s="392"/>
      <c r="B650" s="392"/>
      <c r="C650" s="392"/>
      <c r="D650" s="392"/>
      <c r="E650" s="260" t="str">
        <f>InputsR!$F$108&amp; " FINAL RCV adjustment for "&amp;TEXT( MID( InputsR!$A$103, 1, 100 ), 1 )&amp;" - water resources (17-18 FYA CPIH deflated prices)"</f>
        <v>0 FINAL RCV adjustment for 1 - water resources (17-18 FYA CPIH deflated prices)</v>
      </c>
      <c r="F650" s="262" t="e">
        <f>F642+F647</f>
        <v>#N/A</v>
      </c>
      <c r="G650" s="260" t="s">
        <v>108</v>
      </c>
      <c r="H650" s="260"/>
      <c r="I650" s="260"/>
      <c r="J650" s="260"/>
      <c r="K650" s="260"/>
      <c r="L650" s="260"/>
      <c r="M650" s="260"/>
      <c r="N650" s="260"/>
      <c r="O650" s="260"/>
      <c r="P650" s="260"/>
      <c r="Q650" s="260"/>
      <c r="R650" s="260"/>
    </row>
    <row r="651" spans="1:18" outlineLevel="1">
      <c r="A651" s="339"/>
      <c r="B651" s="339"/>
      <c r="C651" s="339"/>
      <c r="D651" s="339"/>
      <c r="E651" s="184"/>
      <c r="F651" s="185"/>
      <c r="G651" s="184"/>
      <c r="H651" s="184"/>
      <c r="I651" s="184"/>
      <c r="J651" s="184"/>
      <c r="K651" s="184"/>
      <c r="L651" s="184"/>
      <c r="M651" s="184"/>
      <c r="N651" s="184"/>
      <c r="O651" s="184"/>
      <c r="P651" s="184"/>
      <c r="Q651" s="184"/>
      <c r="R651" s="184"/>
    </row>
    <row r="652" spans="1:18" hidden="1">
      <c r="A652"/>
      <c r="B652"/>
      <c r="C652"/>
      <c r="D652"/>
      <c r="E652"/>
      <c r="F652" s="126"/>
      <c r="G652"/>
      <c r="H652"/>
      <c r="I652"/>
      <c r="J652"/>
      <c r="K652"/>
      <c r="L652"/>
      <c r="M652"/>
      <c r="N652"/>
      <c r="O652"/>
      <c r="P652"/>
      <c r="Q652"/>
      <c r="R652"/>
    </row>
    <row r="653" spans="1:18" hidden="1">
      <c r="A653"/>
      <c r="B653"/>
      <c r="C653"/>
      <c r="D653"/>
      <c r="E653"/>
      <c r="F653" s="126"/>
      <c r="G653"/>
      <c r="H653"/>
      <c r="I653"/>
      <c r="J653"/>
      <c r="K653"/>
      <c r="L653"/>
      <c r="M653"/>
      <c r="N653"/>
      <c r="O653"/>
      <c r="P653"/>
      <c r="Q653"/>
      <c r="R653"/>
    </row>
    <row r="654" spans="1:18" hidden="1">
      <c r="A654"/>
      <c r="B654"/>
      <c r="C654"/>
      <c r="D654"/>
      <c r="E654"/>
      <c r="F654" s="126"/>
      <c r="G654"/>
      <c r="H654"/>
      <c r="I654"/>
      <c r="J654"/>
      <c r="K654"/>
      <c r="L654"/>
      <c r="M654"/>
      <c r="N654"/>
      <c r="O654"/>
      <c r="P654"/>
      <c r="Q654"/>
      <c r="R654"/>
    </row>
    <row r="655" spans="1:18" hidden="1">
      <c r="A655"/>
      <c r="B655"/>
      <c r="C655"/>
      <c r="D655"/>
      <c r="E655"/>
      <c r="F655" s="126"/>
      <c r="G655"/>
      <c r="H655"/>
      <c r="I655"/>
      <c r="J655"/>
      <c r="K655"/>
      <c r="L655"/>
      <c r="M655"/>
      <c r="N655"/>
      <c r="O655"/>
      <c r="P655"/>
      <c r="Q655"/>
      <c r="R655"/>
    </row>
    <row r="656" spans="1:18" hidden="1">
      <c r="A656"/>
      <c r="B656"/>
      <c r="C656"/>
      <c r="D656"/>
      <c r="E656"/>
      <c r="F656" s="126"/>
      <c r="G656"/>
      <c r="H656"/>
      <c r="I656"/>
      <c r="J656"/>
      <c r="K656"/>
      <c r="L656"/>
      <c r="M656"/>
      <c r="N656"/>
      <c r="O656"/>
      <c r="P656"/>
      <c r="Q656"/>
      <c r="R656"/>
    </row>
    <row r="657" spans="6:6" customFormat="1" hidden="1">
      <c r="F657" s="126"/>
    </row>
    <row r="658" spans="6:6" customFormat="1" hidden="1">
      <c r="F658" s="126"/>
    </row>
    <row r="659" spans="6:6" customFormat="1" hidden="1">
      <c r="F659" s="126"/>
    </row>
    <row r="660" spans="6:6" customFormat="1" hidden="1">
      <c r="F660" s="126"/>
    </row>
    <row r="661" spans="6:6" customFormat="1" hidden="1">
      <c r="F661" s="126"/>
    </row>
    <row r="662" spans="6:6" customFormat="1" hidden="1">
      <c r="F662" s="126"/>
    </row>
    <row r="663" spans="6:6" customFormat="1" hidden="1">
      <c r="F663" s="126"/>
    </row>
    <row r="664" spans="6:6" customFormat="1" hidden="1">
      <c r="F664" s="126"/>
    </row>
    <row r="665" spans="6:6" customFormat="1" hidden="1">
      <c r="F665" s="126"/>
    </row>
    <row r="666" spans="6:6" customFormat="1" hidden="1">
      <c r="F666" s="126"/>
    </row>
    <row r="667" spans="6:6" customFormat="1" hidden="1">
      <c r="F667" s="126"/>
    </row>
    <row r="668" spans="6:6" customFormat="1" hidden="1">
      <c r="F668" s="126"/>
    </row>
    <row r="669" spans="6:6" customFormat="1" hidden="1">
      <c r="F669" s="126"/>
    </row>
    <row r="670" spans="6:6" customFormat="1" hidden="1">
      <c r="F670" s="126"/>
    </row>
    <row r="671" spans="6:6" customFormat="1" hidden="1">
      <c r="F671" s="126"/>
    </row>
    <row r="672" spans="6:6" customFormat="1" hidden="1">
      <c r="F672" s="126"/>
    </row>
    <row r="673" spans="6:6" customFormat="1" hidden="1">
      <c r="F673" s="126"/>
    </row>
    <row r="674" spans="6:6" customFormat="1" hidden="1">
      <c r="F674" s="126"/>
    </row>
    <row r="675" spans="6:6" customFormat="1" hidden="1">
      <c r="F675" s="126"/>
    </row>
    <row r="676" spans="6:6" customFormat="1" hidden="1">
      <c r="F676" s="126"/>
    </row>
    <row r="677" spans="6:6" customFormat="1" hidden="1">
      <c r="F677" s="126"/>
    </row>
    <row r="678" spans="6:6" customFormat="1" hidden="1">
      <c r="F678" s="126"/>
    </row>
    <row r="679" spans="6:6" customFormat="1" hidden="1">
      <c r="F679" s="126"/>
    </row>
    <row r="680" spans="6:6" customFormat="1" hidden="1">
      <c r="F680" s="126"/>
    </row>
    <row r="681" spans="6:6" customFormat="1" hidden="1">
      <c r="F681" s="126"/>
    </row>
    <row r="682" spans="6:6" customFormat="1" hidden="1">
      <c r="F682" s="126"/>
    </row>
    <row r="683" spans="6:6" customFormat="1" hidden="1">
      <c r="F683" s="126"/>
    </row>
    <row r="684" spans="6:6" customFormat="1" hidden="1">
      <c r="F684" s="126"/>
    </row>
    <row r="685" spans="6:6" customFormat="1" hidden="1">
      <c r="F685" s="126"/>
    </row>
    <row r="686" spans="6:6" customFormat="1" hidden="1">
      <c r="F686" s="126"/>
    </row>
    <row r="687" spans="6:6" customFormat="1" hidden="1">
      <c r="F687" s="126"/>
    </row>
    <row r="688" spans="6:6" customFormat="1" hidden="1">
      <c r="F688" s="126"/>
    </row>
    <row r="689" spans="6:6" customFormat="1" hidden="1">
      <c r="F689" s="126"/>
    </row>
    <row r="690" spans="6:6" customFormat="1" hidden="1">
      <c r="F690" s="126"/>
    </row>
    <row r="691" spans="6:6" customFormat="1" hidden="1">
      <c r="F691" s="126"/>
    </row>
    <row r="692" spans="6:6" customFormat="1" hidden="1">
      <c r="F692" s="126"/>
    </row>
    <row r="693" spans="6:6" customFormat="1" hidden="1">
      <c r="F693" s="126"/>
    </row>
    <row r="694" spans="6:6" customFormat="1" hidden="1">
      <c r="F694" s="126"/>
    </row>
    <row r="695" spans="6:6" customFormat="1" hidden="1">
      <c r="F695" s="126"/>
    </row>
    <row r="696" spans="6:6" customFormat="1" hidden="1">
      <c r="F696" s="126"/>
    </row>
    <row r="697" spans="6:6" customFormat="1" hidden="1">
      <c r="F697" s="126"/>
    </row>
    <row r="698" spans="6:6" customFormat="1" hidden="1">
      <c r="F698" s="126"/>
    </row>
    <row r="699" spans="6:6" customFormat="1" hidden="1">
      <c r="F699" s="126"/>
    </row>
    <row r="700" spans="6:6" customFormat="1" hidden="1">
      <c r="F700" s="126"/>
    </row>
    <row r="701" spans="6:6" customFormat="1" hidden="1">
      <c r="F701" s="126"/>
    </row>
    <row r="702" spans="6:6" customFormat="1" hidden="1">
      <c r="F702" s="126"/>
    </row>
    <row r="703" spans="6:6" customFormat="1" hidden="1">
      <c r="F703" s="126"/>
    </row>
    <row r="704" spans="6:6" customFormat="1" hidden="1">
      <c r="F704" s="126"/>
    </row>
    <row r="705" spans="6:6" customFormat="1" hidden="1">
      <c r="F705" s="126"/>
    </row>
    <row r="706" spans="6:6" customFormat="1" hidden="1">
      <c r="F706" s="126"/>
    </row>
    <row r="707" spans="6:6" customFormat="1" hidden="1">
      <c r="F707" s="126"/>
    </row>
    <row r="708" spans="6:6" customFormat="1" hidden="1">
      <c r="F708" s="126"/>
    </row>
    <row r="709" spans="6:6" customFormat="1" hidden="1">
      <c r="F709" s="126"/>
    </row>
    <row r="710" spans="6:6" customFormat="1" hidden="1">
      <c r="F710" s="126"/>
    </row>
    <row r="711" spans="6:6" customFormat="1" hidden="1">
      <c r="F711" s="126"/>
    </row>
    <row r="712" spans="6:6" customFormat="1" hidden="1">
      <c r="F712" s="126"/>
    </row>
    <row r="713" spans="6:6" customFormat="1" hidden="1">
      <c r="F713" s="126"/>
    </row>
    <row r="714" spans="6:6" customFormat="1" hidden="1">
      <c r="F714" s="126"/>
    </row>
    <row r="715" spans="6:6" customFormat="1" hidden="1">
      <c r="F715" s="126"/>
    </row>
    <row r="716" spans="6:6" customFormat="1" hidden="1">
      <c r="F716" s="126"/>
    </row>
    <row r="717" spans="6:6" customFormat="1" hidden="1">
      <c r="F717" s="126"/>
    </row>
    <row r="718" spans="6:6" customFormat="1" hidden="1">
      <c r="F718" s="126"/>
    </row>
    <row r="719" spans="6:6" customFormat="1" hidden="1">
      <c r="F719" s="126"/>
    </row>
    <row r="720" spans="6:6" customFormat="1" hidden="1">
      <c r="F720" s="126"/>
    </row>
    <row r="721" spans="6:6" customFormat="1" hidden="1">
      <c r="F721" s="126"/>
    </row>
    <row r="722" spans="6:6" customFormat="1" hidden="1">
      <c r="F722" s="126"/>
    </row>
    <row r="723" spans="6:6" customFormat="1" hidden="1">
      <c r="F723" s="126"/>
    </row>
    <row r="724" spans="6:6" customFormat="1" hidden="1">
      <c r="F724" s="126"/>
    </row>
    <row r="725" spans="6:6" customFormat="1" hidden="1">
      <c r="F725" s="126"/>
    </row>
    <row r="726" spans="6:6" customFormat="1" hidden="1">
      <c r="F726" s="126"/>
    </row>
    <row r="727" spans="6:6" customFormat="1" hidden="1">
      <c r="F727" s="126"/>
    </row>
    <row r="728" spans="6:6" customFormat="1" hidden="1">
      <c r="F728" s="126"/>
    </row>
    <row r="729" spans="6:6" customFormat="1" hidden="1">
      <c r="F729" s="126"/>
    </row>
    <row r="730" spans="6:6" customFormat="1" hidden="1">
      <c r="F730" s="126"/>
    </row>
    <row r="731" spans="6:6" customFormat="1" hidden="1">
      <c r="F731" s="126"/>
    </row>
    <row r="732" spans="6:6" customFormat="1" hidden="1">
      <c r="F732" s="126"/>
    </row>
    <row r="733" spans="6:6" customFormat="1" hidden="1">
      <c r="F733" s="126"/>
    </row>
    <row r="734" spans="6:6" customFormat="1" hidden="1">
      <c r="F734" s="126"/>
    </row>
    <row r="735" spans="6:6" customFormat="1" hidden="1">
      <c r="F735" s="126"/>
    </row>
    <row r="736" spans="6:6" customFormat="1" hidden="1">
      <c r="F736" s="126"/>
    </row>
    <row r="737" spans="6:6" customFormat="1" hidden="1">
      <c r="F737" s="126"/>
    </row>
    <row r="738" spans="6:6" customFormat="1" hidden="1">
      <c r="F738" s="126"/>
    </row>
    <row r="739" spans="6:6" customFormat="1" hidden="1">
      <c r="F739" s="126"/>
    </row>
    <row r="740" spans="6:6" customFormat="1" hidden="1">
      <c r="F740" s="126"/>
    </row>
    <row r="741" spans="6:6" customFormat="1" hidden="1">
      <c r="F741" s="126"/>
    </row>
    <row r="742" spans="6:6" customFormat="1" hidden="1">
      <c r="F742" s="126"/>
    </row>
    <row r="743" spans="6:6" customFormat="1" hidden="1">
      <c r="F743" s="126"/>
    </row>
    <row r="744" spans="6:6" customFormat="1" hidden="1">
      <c r="F744" s="126"/>
    </row>
    <row r="745" spans="6:6" customFormat="1" hidden="1">
      <c r="F745" s="126"/>
    </row>
    <row r="746" spans="6:6" customFormat="1" hidden="1">
      <c r="F746" s="126"/>
    </row>
    <row r="747" spans="6:6" customFormat="1" hidden="1">
      <c r="F747" s="126"/>
    </row>
    <row r="748" spans="6:6" customFormat="1" hidden="1">
      <c r="F748" s="126"/>
    </row>
    <row r="749" spans="6:6" customFormat="1" hidden="1">
      <c r="F749" s="126"/>
    </row>
    <row r="750" spans="6:6" customFormat="1" hidden="1">
      <c r="F750" s="126"/>
    </row>
    <row r="751" spans="6:6" customFormat="1" hidden="1">
      <c r="F751" s="126"/>
    </row>
    <row r="752" spans="6:6" customFormat="1" hidden="1">
      <c r="F752" s="126"/>
    </row>
    <row r="753" spans="6:6" customFormat="1" hidden="1">
      <c r="F753" s="126"/>
    </row>
    <row r="754" spans="6:6" customFormat="1" hidden="1">
      <c r="F754" s="126"/>
    </row>
    <row r="755" spans="6:6" customFormat="1" hidden="1">
      <c r="F755" s="126"/>
    </row>
    <row r="756" spans="6:6" customFormat="1" hidden="1">
      <c r="F756" s="126"/>
    </row>
    <row r="757" spans="6:6" customFormat="1" hidden="1">
      <c r="F757" s="126"/>
    </row>
    <row r="758" spans="6:6" customFormat="1" hidden="1">
      <c r="F758" s="126"/>
    </row>
    <row r="759" spans="6:6" customFormat="1" hidden="1">
      <c r="F759" s="126"/>
    </row>
    <row r="760" spans="6:6" customFormat="1" hidden="1">
      <c r="F760" s="126"/>
    </row>
    <row r="761" spans="6:6" customFormat="1" hidden="1">
      <c r="F761" s="126"/>
    </row>
    <row r="762" spans="6:6" customFormat="1" hidden="1">
      <c r="F762" s="126"/>
    </row>
    <row r="763" spans="6:6" customFormat="1" hidden="1">
      <c r="F763" s="126"/>
    </row>
    <row r="764" spans="6:6" customFormat="1" hidden="1">
      <c r="F764" s="126"/>
    </row>
    <row r="765" spans="6:6" customFormat="1" hidden="1">
      <c r="F765" s="126"/>
    </row>
    <row r="766" spans="6:6" customFormat="1" hidden="1">
      <c r="F766" s="126"/>
    </row>
    <row r="767" spans="6:6" customFormat="1" hidden="1">
      <c r="F767" s="126"/>
    </row>
    <row r="768" spans="6:6" customFormat="1" hidden="1">
      <c r="F768" s="126"/>
    </row>
    <row r="769" spans="6:6" customFormat="1" hidden="1">
      <c r="F769" s="126"/>
    </row>
    <row r="770" spans="6:6" customFormat="1" hidden="1">
      <c r="F770" s="126"/>
    </row>
    <row r="771" spans="6:6" customFormat="1" hidden="1">
      <c r="F771" s="126"/>
    </row>
    <row r="772" spans="6:6" customFormat="1" hidden="1">
      <c r="F772" s="126"/>
    </row>
    <row r="773" spans="6:6" customFormat="1" hidden="1">
      <c r="F773" s="126"/>
    </row>
    <row r="774" spans="6:6" customFormat="1" hidden="1">
      <c r="F774" s="126"/>
    </row>
    <row r="775" spans="6:6" customFormat="1" hidden="1">
      <c r="F775" s="126"/>
    </row>
    <row r="776" spans="6:6" customFormat="1" hidden="1">
      <c r="F776" s="126"/>
    </row>
    <row r="777" spans="6:6" customFormat="1" hidden="1">
      <c r="F777" s="126"/>
    </row>
    <row r="778" spans="6:6" customFormat="1" hidden="1">
      <c r="F778" s="126"/>
    </row>
    <row r="779" spans="6:6" customFormat="1" hidden="1">
      <c r="F779" s="126"/>
    </row>
    <row r="780" spans="6:6" customFormat="1" hidden="1">
      <c r="F780" s="126"/>
    </row>
    <row r="781" spans="6:6" customFormat="1" hidden="1">
      <c r="F781" s="126"/>
    </row>
    <row r="782" spans="6:6" customFormat="1" hidden="1">
      <c r="F782" s="126"/>
    </row>
    <row r="783" spans="6:6" customFormat="1" hidden="1">
      <c r="F783" s="126"/>
    </row>
    <row r="784" spans="6:6" customFormat="1" hidden="1">
      <c r="F784" s="126"/>
    </row>
    <row r="785" spans="6:6" customFormat="1" hidden="1">
      <c r="F785" s="126"/>
    </row>
    <row r="786" spans="6:6" customFormat="1" hidden="1">
      <c r="F786" s="126"/>
    </row>
    <row r="787" spans="6:6" customFormat="1" hidden="1">
      <c r="F787" s="126"/>
    </row>
    <row r="788" spans="6:6" customFormat="1" hidden="1">
      <c r="F788" s="126"/>
    </row>
    <row r="789" spans="6:6" customFormat="1" hidden="1">
      <c r="F789" s="126"/>
    </row>
    <row r="790" spans="6:6" customFormat="1" hidden="1">
      <c r="F790" s="126"/>
    </row>
    <row r="791" spans="6:6" customFormat="1" hidden="1">
      <c r="F791" s="126"/>
    </row>
    <row r="792" spans="6:6" customFormat="1" hidden="1">
      <c r="F792" s="126"/>
    </row>
    <row r="793" spans="6:6" customFormat="1" hidden="1">
      <c r="F793" s="126"/>
    </row>
    <row r="794" spans="6:6" customFormat="1" hidden="1">
      <c r="F794" s="126"/>
    </row>
    <row r="795" spans="6:6" customFormat="1" hidden="1">
      <c r="F795" s="126"/>
    </row>
    <row r="796" spans="6:6" customFormat="1" hidden="1">
      <c r="F796" s="126"/>
    </row>
    <row r="797" spans="6:6" customFormat="1" hidden="1">
      <c r="F797" s="126"/>
    </row>
    <row r="798" spans="6:6" customFormat="1" hidden="1">
      <c r="F798" s="126"/>
    </row>
    <row r="799" spans="6:6" customFormat="1" hidden="1">
      <c r="F799" s="126"/>
    </row>
    <row r="800" spans="6:6" customFormat="1" hidden="1">
      <c r="F800" s="126"/>
    </row>
    <row r="801" spans="6:6" customFormat="1" hidden="1">
      <c r="F801" s="126"/>
    </row>
    <row r="802" spans="6:6" customFormat="1" hidden="1">
      <c r="F802" s="126"/>
    </row>
    <row r="803" spans="6:6" customFormat="1" hidden="1">
      <c r="F803" s="126"/>
    </row>
    <row r="804" spans="6:6" customFormat="1" hidden="1">
      <c r="F804" s="126"/>
    </row>
    <row r="805" spans="6:6" customFormat="1" hidden="1">
      <c r="F805" s="126"/>
    </row>
    <row r="806" spans="6:6" customFormat="1" hidden="1">
      <c r="F806" s="126"/>
    </row>
    <row r="807" spans="6:6" customFormat="1" hidden="1">
      <c r="F807" s="126"/>
    </row>
    <row r="808" spans="6:6" customFormat="1" hidden="1">
      <c r="F808" s="126"/>
    </row>
    <row r="809" spans="6:6" customFormat="1" hidden="1">
      <c r="F809" s="126"/>
    </row>
    <row r="810" spans="6:6" customFormat="1" hidden="1">
      <c r="F810" s="126"/>
    </row>
    <row r="811" spans="6:6" customFormat="1" hidden="1">
      <c r="F811" s="126"/>
    </row>
    <row r="812" spans="6:6" customFormat="1" hidden="1">
      <c r="F812" s="126"/>
    </row>
    <row r="813" spans="6:6" customFormat="1" hidden="1">
      <c r="F813" s="126"/>
    </row>
    <row r="814" spans="6:6" customFormat="1" hidden="1">
      <c r="F814" s="126"/>
    </row>
    <row r="815" spans="6:6" customFormat="1" hidden="1">
      <c r="F815" s="126"/>
    </row>
    <row r="816" spans="6:6" customFormat="1" hidden="1">
      <c r="F816" s="126"/>
    </row>
    <row r="817" spans="6:6" customFormat="1" hidden="1">
      <c r="F817" s="126"/>
    </row>
    <row r="818" spans="6:6" customFormat="1" hidden="1">
      <c r="F818" s="126"/>
    </row>
    <row r="819" spans="6:6" customFormat="1" hidden="1">
      <c r="F819" s="126"/>
    </row>
    <row r="820" spans="6:6" customFormat="1" hidden="1">
      <c r="F820" s="126"/>
    </row>
    <row r="821" spans="6:6" customFormat="1" hidden="1">
      <c r="F821" s="126"/>
    </row>
    <row r="822" spans="6:6" customFormat="1" hidden="1">
      <c r="F822" s="126"/>
    </row>
    <row r="823" spans="6:6" customFormat="1" hidden="1">
      <c r="F823" s="126"/>
    </row>
    <row r="824" spans="6:6" customFormat="1" hidden="1">
      <c r="F824" s="126"/>
    </row>
    <row r="825" spans="6:6" customFormat="1" hidden="1">
      <c r="F825" s="126"/>
    </row>
    <row r="826" spans="6:6" customFormat="1" hidden="1">
      <c r="F826" s="126"/>
    </row>
    <row r="827" spans="6:6" customFormat="1" hidden="1">
      <c r="F827" s="126"/>
    </row>
    <row r="828" spans="6:6" customFormat="1" hidden="1">
      <c r="F828" s="126"/>
    </row>
    <row r="829" spans="6:6" customFormat="1" hidden="1">
      <c r="F829" s="126"/>
    </row>
    <row r="830" spans="6:6" customFormat="1" hidden="1">
      <c r="F830" s="126"/>
    </row>
    <row r="831" spans="6:6" customFormat="1" hidden="1">
      <c r="F831" s="126"/>
    </row>
    <row r="832" spans="6:6" customFormat="1" hidden="1">
      <c r="F832" s="126"/>
    </row>
    <row r="833" spans="1:18" hidden="1">
      <c r="A833"/>
      <c r="B833"/>
      <c r="C833"/>
      <c r="D833"/>
      <c r="E833"/>
      <c r="F833" s="126"/>
      <c r="G833"/>
      <c r="H833"/>
      <c r="I833"/>
      <c r="J833"/>
      <c r="K833"/>
      <c r="L833"/>
      <c r="M833"/>
      <c r="N833"/>
      <c r="O833"/>
      <c r="P833"/>
      <c r="Q833"/>
      <c r="R833"/>
    </row>
    <row r="834" spans="1:18" hidden="1">
      <c r="A834"/>
      <c r="B834"/>
      <c r="C834"/>
      <c r="D834"/>
      <c r="E834"/>
      <c r="F834" s="126"/>
      <c r="G834"/>
      <c r="H834"/>
      <c r="I834"/>
      <c r="J834"/>
      <c r="K834"/>
      <c r="L834"/>
      <c r="M834"/>
      <c r="N834"/>
      <c r="O834"/>
      <c r="P834"/>
      <c r="Q834"/>
      <c r="R834"/>
    </row>
    <row r="835" spans="1:18" hidden="1">
      <c r="A835"/>
      <c r="B835"/>
      <c r="C835"/>
      <c r="D835"/>
      <c r="E835"/>
      <c r="F835" s="126"/>
      <c r="G835"/>
      <c r="H835"/>
      <c r="I835"/>
      <c r="J835"/>
      <c r="K835"/>
      <c r="L835"/>
      <c r="M835"/>
      <c r="N835"/>
      <c r="O835"/>
      <c r="P835"/>
      <c r="Q835"/>
      <c r="R835"/>
    </row>
    <row r="836" spans="1:18" hidden="1">
      <c r="A836"/>
      <c r="B836"/>
      <c r="C836"/>
      <c r="D836"/>
      <c r="E836"/>
      <c r="F836" s="126"/>
      <c r="G836"/>
      <c r="H836"/>
      <c r="I836"/>
      <c r="J836"/>
      <c r="K836"/>
      <c r="L836"/>
      <c r="M836"/>
      <c r="N836"/>
      <c r="O836"/>
      <c r="P836"/>
      <c r="Q836"/>
      <c r="R836"/>
    </row>
    <row r="837" spans="1:18" hidden="1">
      <c r="A837"/>
      <c r="B837"/>
      <c r="C837"/>
      <c r="D837"/>
      <c r="E837"/>
      <c r="F837" s="126"/>
      <c r="G837"/>
      <c r="H837"/>
      <c r="I837"/>
      <c r="J837"/>
      <c r="K837"/>
      <c r="L837"/>
      <c r="M837"/>
      <c r="N837"/>
      <c r="O837"/>
      <c r="P837"/>
      <c r="Q837"/>
      <c r="R837"/>
    </row>
    <row r="838" spans="1:18" hidden="1">
      <c r="A838"/>
      <c r="B838"/>
      <c r="C838"/>
      <c r="D838"/>
      <c r="E838"/>
      <c r="F838" s="126"/>
      <c r="G838"/>
      <c r="H838"/>
      <c r="I838"/>
      <c r="J838"/>
      <c r="K838"/>
      <c r="L838"/>
      <c r="M838"/>
      <c r="N838"/>
      <c r="O838"/>
      <c r="P838"/>
      <c r="Q838"/>
      <c r="R838"/>
    </row>
    <row r="839" spans="1:18" hidden="1">
      <c r="A839"/>
      <c r="B839"/>
      <c r="C839"/>
      <c r="D839"/>
      <c r="E839"/>
      <c r="F839" s="126"/>
      <c r="G839"/>
      <c r="H839"/>
      <c r="I839"/>
      <c r="J839"/>
      <c r="K839"/>
      <c r="L839"/>
      <c r="M839"/>
      <c r="N839"/>
      <c r="O839"/>
      <c r="P839"/>
      <c r="Q839"/>
      <c r="R839"/>
    </row>
    <row r="840" spans="1:18" s="143" customFormat="1" hidden="1">
      <c r="A840" s="111"/>
      <c r="B840" s="111"/>
      <c r="C840" s="111"/>
      <c r="D840" s="111"/>
      <c r="E840"/>
      <c r="F840" s="126"/>
      <c r="G840"/>
      <c r="H840"/>
      <c r="I840"/>
      <c r="J840"/>
      <c r="K840"/>
      <c r="L840"/>
      <c r="M840"/>
      <c r="N840"/>
      <c r="O840"/>
      <c r="P840"/>
      <c r="Q840"/>
      <c r="R840"/>
    </row>
    <row r="841" spans="1:18" hidden="1">
      <c r="A841"/>
      <c r="B841"/>
      <c r="C841"/>
      <c r="D841"/>
      <c r="E841" s="184"/>
      <c r="F841" s="185"/>
      <c r="G841" s="184"/>
      <c r="H841" s="184"/>
      <c r="I841" s="184"/>
      <c r="J841" s="184"/>
      <c r="K841" s="184"/>
      <c r="L841" s="184"/>
      <c r="M841" s="184"/>
      <c r="N841" s="184"/>
      <c r="O841" s="184"/>
      <c r="P841" s="184"/>
      <c r="Q841" s="184"/>
      <c r="R841" s="184"/>
    </row>
    <row r="842" spans="1:18" hidden="1">
      <c r="A842"/>
      <c r="B842"/>
      <c r="C842"/>
      <c r="D842"/>
      <c r="E842"/>
      <c r="F842" s="126"/>
      <c r="G842"/>
      <c r="H842"/>
      <c r="I842"/>
      <c r="J842"/>
      <c r="K842"/>
      <c r="L842"/>
      <c r="M842"/>
      <c r="N842"/>
      <c r="O842"/>
      <c r="P842"/>
      <c r="Q842"/>
      <c r="R842"/>
    </row>
    <row r="843" spans="1:18" hidden="1">
      <c r="A843"/>
      <c r="B843"/>
      <c r="C843"/>
      <c r="D843"/>
      <c r="E843"/>
      <c r="F843" s="126"/>
      <c r="G843"/>
      <c r="H843"/>
      <c r="I843"/>
      <c r="J843"/>
      <c r="K843"/>
      <c r="L843"/>
      <c r="M843"/>
      <c r="N843"/>
      <c r="O843"/>
      <c r="P843"/>
      <c r="Q843"/>
      <c r="R843"/>
    </row>
    <row r="844" spans="1:18" hidden="1">
      <c r="A844" s="339"/>
      <c r="B844" s="339"/>
      <c r="C844" s="339"/>
      <c r="D844" s="339"/>
      <c r="E844"/>
      <c r="F844" s="126"/>
      <c r="G844"/>
      <c r="H844"/>
      <c r="I844"/>
      <c r="J844"/>
      <c r="K844"/>
      <c r="L844"/>
      <c r="M844"/>
      <c r="N844"/>
      <c r="O844"/>
      <c r="P844"/>
      <c r="Q844"/>
      <c r="R844"/>
    </row>
    <row r="845" spans="1:18" hidden="1">
      <c r="A845" s="339"/>
      <c r="B845" s="339"/>
      <c r="C845" s="339"/>
      <c r="D845" s="339"/>
      <c r="E845" s="339"/>
      <c r="F845" s="388"/>
      <c r="G845" s="339"/>
      <c r="H845" s="339"/>
      <c r="I845" s="339"/>
      <c r="J845" s="339"/>
      <c r="K845" s="339"/>
      <c r="L845" s="339"/>
      <c r="M845" s="339"/>
      <c r="N845" s="339"/>
      <c r="O845" s="339"/>
      <c r="P845" s="339"/>
      <c r="Q845" s="339"/>
      <c r="R845" s="339"/>
    </row>
    <row r="846" spans="1:18" hidden="1">
      <c r="A846" s="339"/>
      <c r="B846" s="339"/>
      <c r="C846" s="339"/>
      <c r="D846" s="339"/>
      <c r="E846" s="339"/>
      <c r="F846" s="388"/>
      <c r="G846" s="339"/>
      <c r="H846" s="339"/>
      <c r="I846" s="339"/>
      <c r="J846" s="339"/>
      <c r="K846" s="339"/>
      <c r="L846" s="339"/>
      <c r="M846" s="339"/>
      <c r="N846" s="339"/>
      <c r="O846" s="339"/>
      <c r="P846" s="339"/>
      <c r="Q846" s="339"/>
      <c r="R846" s="339"/>
    </row>
    <row r="847" spans="1:18" hidden="1">
      <c r="A847" s="339"/>
      <c r="B847" s="339"/>
      <c r="C847" s="339"/>
      <c r="D847" s="339"/>
      <c r="E847" s="339"/>
      <c r="F847" s="388"/>
      <c r="G847" s="339"/>
      <c r="H847" s="339"/>
      <c r="I847" s="339"/>
      <c r="J847" s="339"/>
      <c r="K847" s="339"/>
      <c r="L847" s="339"/>
      <c r="M847" s="339"/>
      <c r="N847" s="339"/>
      <c r="O847" s="339"/>
      <c r="P847" s="339"/>
      <c r="Q847" s="339"/>
      <c r="R847" s="339"/>
    </row>
    <row r="848" spans="1:18" hidden="1">
      <c r="A848" s="339"/>
      <c r="B848" s="339"/>
      <c r="C848" s="339"/>
      <c r="D848" s="339"/>
      <c r="E848" s="339"/>
      <c r="F848" s="388"/>
      <c r="G848" s="339"/>
      <c r="H848" s="339"/>
      <c r="I848" s="339"/>
      <c r="J848" s="339"/>
      <c r="K848" s="339"/>
      <c r="L848" s="339"/>
      <c r="M848" s="339"/>
      <c r="N848" s="339"/>
      <c r="O848" s="339"/>
      <c r="P848" s="339"/>
      <c r="Q848" s="339"/>
      <c r="R848" s="339"/>
    </row>
    <row r="849" spans="1:18" hidden="1">
      <c r="A849" s="339"/>
      <c r="B849" s="339"/>
      <c r="C849" s="339"/>
      <c r="D849" s="339"/>
      <c r="E849" s="339"/>
      <c r="F849" s="388"/>
      <c r="G849" s="339"/>
      <c r="H849" s="339"/>
      <c r="I849" s="339"/>
      <c r="J849" s="339"/>
      <c r="K849" s="339"/>
      <c r="L849" s="339"/>
      <c r="M849" s="339"/>
      <c r="N849" s="339"/>
      <c r="O849" s="339"/>
      <c r="P849" s="339"/>
      <c r="Q849" s="339"/>
      <c r="R849" s="339"/>
    </row>
    <row r="850" spans="1:18" hidden="1">
      <c r="A850" s="339"/>
      <c r="B850" s="339"/>
      <c r="C850" s="339"/>
      <c r="D850" s="339"/>
      <c r="E850" s="339"/>
      <c r="F850" s="388"/>
      <c r="G850" s="339"/>
      <c r="H850" s="339"/>
      <c r="I850" s="339"/>
      <c r="J850" s="339"/>
      <c r="K850" s="339"/>
      <c r="L850" s="339"/>
      <c r="M850" s="339"/>
      <c r="N850" s="339"/>
      <c r="O850" s="339"/>
      <c r="P850" s="339"/>
      <c r="Q850" s="339"/>
      <c r="R850" s="339"/>
    </row>
    <row r="851" spans="1:18" hidden="1">
      <c r="A851" s="339"/>
      <c r="B851" s="339"/>
      <c r="C851" s="339"/>
      <c r="D851" s="339"/>
      <c r="E851" s="339"/>
      <c r="F851" s="388"/>
      <c r="G851" s="339"/>
      <c r="H851" s="339"/>
      <c r="I851" s="339"/>
      <c r="J851" s="339"/>
      <c r="K851" s="339"/>
      <c r="L851" s="339"/>
      <c r="M851" s="339"/>
      <c r="N851" s="339"/>
      <c r="O851" s="339"/>
      <c r="P851" s="339"/>
      <c r="Q851" s="339"/>
      <c r="R851" s="339"/>
    </row>
    <row r="852" spans="1:18" hidden="1">
      <c r="A852" s="339"/>
      <c r="B852" s="339"/>
      <c r="C852" s="339"/>
      <c r="D852" s="339"/>
      <c r="E852" s="339"/>
      <c r="F852" s="388"/>
      <c r="G852" s="339"/>
      <c r="H852" s="339"/>
      <c r="I852" s="339"/>
      <c r="J852" s="339"/>
      <c r="K852" s="339"/>
      <c r="L852" s="339"/>
      <c r="M852" s="339"/>
      <c r="N852" s="339"/>
      <c r="O852" s="339"/>
      <c r="P852" s="339"/>
      <c r="Q852" s="339"/>
      <c r="R852" s="339"/>
    </row>
    <row r="853" spans="1:18" hidden="1">
      <c r="A853" s="339"/>
      <c r="B853" s="339"/>
      <c r="C853" s="339"/>
      <c r="D853" s="339"/>
      <c r="E853" s="339"/>
      <c r="F853" s="388"/>
      <c r="G853" s="339"/>
      <c r="H853" s="339"/>
      <c r="I853" s="339"/>
      <c r="J853" s="339"/>
      <c r="K853" s="339"/>
      <c r="L853" s="339"/>
      <c r="M853" s="339"/>
      <c r="N853" s="339"/>
      <c r="O853" s="339"/>
      <c r="P853" s="339"/>
      <c r="Q853" s="339"/>
      <c r="R853" s="339"/>
    </row>
    <row r="854" spans="1:18" hidden="1">
      <c r="A854" s="339"/>
      <c r="B854" s="339"/>
      <c r="C854" s="339"/>
      <c r="D854" s="339"/>
      <c r="E854" s="339"/>
      <c r="F854" s="388"/>
      <c r="G854" s="339"/>
      <c r="H854" s="339"/>
      <c r="I854" s="339"/>
      <c r="J854" s="339"/>
      <c r="K854" s="339"/>
      <c r="L854" s="339"/>
      <c r="M854" s="339"/>
      <c r="N854" s="339"/>
      <c r="O854" s="339"/>
      <c r="P854" s="339"/>
      <c r="Q854" s="339"/>
      <c r="R854" s="339"/>
    </row>
    <row r="855" spans="1:18" hidden="1">
      <c r="A855" s="339"/>
      <c r="B855" s="339"/>
      <c r="C855" s="339"/>
      <c r="D855" s="339"/>
      <c r="E855" s="339"/>
      <c r="F855" s="388"/>
      <c r="G855" s="339"/>
      <c r="H855" s="339"/>
      <c r="I855" s="339"/>
      <c r="J855" s="339"/>
      <c r="K855" s="339"/>
      <c r="L855" s="339"/>
      <c r="M855" s="339"/>
      <c r="N855" s="339"/>
      <c r="O855" s="339"/>
      <c r="P855" s="339"/>
      <c r="Q855" s="339"/>
      <c r="R855" s="339"/>
    </row>
    <row r="856" spans="1:18" hidden="1">
      <c r="A856" s="339"/>
      <c r="B856" s="339"/>
      <c r="C856" s="339"/>
      <c r="D856" s="339"/>
      <c r="E856" s="339"/>
      <c r="F856" s="388"/>
      <c r="G856" s="339"/>
      <c r="H856" s="339"/>
      <c r="I856" s="339"/>
      <c r="J856" s="339"/>
      <c r="K856" s="339"/>
      <c r="L856" s="339"/>
      <c r="M856" s="339"/>
      <c r="N856" s="339"/>
      <c r="O856" s="339"/>
      <c r="P856" s="339"/>
      <c r="Q856" s="339"/>
      <c r="R856" s="339"/>
    </row>
    <row r="857" spans="1:18" hidden="1">
      <c r="A857" s="339"/>
      <c r="B857" s="339"/>
      <c r="C857" s="339"/>
      <c r="D857" s="339"/>
      <c r="E857" s="339"/>
      <c r="F857" s="388"/>
      <c r="G857" s="339"/>
      <c r="H857" s="339"/>
      <c r="I857" s="339"/>
      <c r="J857" s="339"/>
      <c r="K857" s="339"/>
      <c r="L857" s="339"/>
      <c r="M857" s="339"/>
      <c r="N857" s="339"/>
      <c r="O857" s="339"/>
      <c r="P857" s="339"/>
      <c r="Q857" s="339"/>
      <c r="R857" s="339"/>
    </row>
    <row r="858" spans="1:18" hidden="1">
      <c r="A858" s="339"/>
      <c r="B858" s="339"/>
      <c r="C858" s="339"/>
      <c r="D858" s="339"/>
      <c r="E858" s="339"/>
      <c r="F858" s="388"/>
      <c r="G858" s="339"/>
      <c r="H858" s="339"/>
      <c r="I858" s="339"/>
      <c r="J858" s="339"/>
      <c r="K858" s="339"/>
      <c r="L858" s="339"/>
      <c r="M858" s="339"/>
      <c r="N858" s="339"/>
      <c r="O858" s="339"/>
      <c r="P858" s="339"/>
      <c r="Q858" s="339"/>
      <c r="R858" s="339"/>
    </row>
    <row r="859" spans="1:18" hidden="1">
      <c r="A859" s="339"/>
      <c r="B859" s="339"/>
      <c r="C859" s="339"/>
      <c r="D859" s="339"/>
      <c r="E859" s="339"/>
      <c r="F859" s="388"/>
      <c r="G859" s="339"/>
      <c r="H859" s="339"/>
      <c r="I859" s="339"/>
      <c r="J859" s="339"/>
      <c r="K859" s="339"/>
      <c r="L859" s="339"/>
      <c r="M859" s="339"/>
      <c r="N859" s="339"/>
      <c r="O859" s="339"/>
      <c r="P859" s="339"/>
      <c r="Q859" s="339"/>
      <c r="R859" s="339"/>
    </row>
    <row r="860" spans="1:18" hidden="1">
      <c r="A860" s="339"/>
      <c r="B860" s="339"/>
      <c r="C860" s="339"/>
      <c r="D860" s="339"/>
      <c r="E860" s="339"/>
      <c r="F860" s="388"/>
      <c r="G860" s="339"/>
      <c r="H860" s="339"/>
      <c r="I860" s="339"/>
      <c r="J860" s="339"/>
      <c r="K860" s="339"/>
      <c r="L860" s="339"/>
      <c r="M860" s="339"/>
      <c r="N860" s="339"/>
      <c r="O860" s="339"/>
      <c r="P860" s="339"/>
      <c r="Q860" s="339"/>
      <c r="R860" s="339"/>
    </row>
    <row r="861" spans="1:18" hidden="1">
      <c r="A861" s="339"/>
      <c r="B861" s="339"/>
      <c r="C861" s="339"/>
      <c r="D861" s="339"/>
      <c r="E861" s="339"/>
      <c r="F861" s="388"/>
      <c r="G861" s="339"/>
      <c r="H861" s="339"/>
      <c r="I861" s="339"/>
      <c r="J861" s="339"/>
      <c r="K861" s="339"/>
      <c r="L861" s="339"/>
      <c r="M861" s="339"/>
      <c r="N861" s="339"/>
      <c r="O861" s="339"/>
      <c r="P861" s="339"/>
      <c r="Q861" s="339"/>
      <c r="R861" s="339"/>
    </row>
    <row r="862" spans="1:18" hidden="1">
      <c r="A862" s="339"/>
      <c r="B862" s="339"/>
      <c r="C862" s="339"/>
      <c r="D862" s="339"/>
      <c r="E862" s="339"/>
      <c r="F862" s="388"/>
      <c r="G862" s="339"/>
      <c r="H862" s="339"/>
      <c r="I862" s="339"/>
      <c r="J862" s="339"/>
      <c r="K862" s="339"/>
      <c r="L862" s="339"/>
      <c r="M862" s="339"/>
      <c r="N862" s="339"/>
      <c r="O862" s="339"/>
      <c r="P862" s="339"/>
      <c r="Q862" s="339"/>
      <c r="R862" s="339"/>
    </row>
    <row r="863" spans="1:18" hidden="1">
      <c r="A863" s="339"/>
      <c r="B863" s="339"/>
      <c r="C863" s="339"/>
      <c r="D863" s="339"/>
      <c r="E863" s="339"/>
      <c r="F863" s="388"/>
      <c r="G863" s="339"/>
      <c r="H863" s="339"/>
      <c r="I863" s="339"/>
      <c r="J863" s="339"/>
      <c r="K863" s="339"/>
      <c r="L863" s="339"/>
      <c r="M863" s="339"/>
      <c r="N863" s="339"/>
      <c r="O863" s="339"/>
      <c r="P863" s="339"/>
      <c r="Q863" s="339"/>
      <c r="R863" s="339"/>
    </row>
    <row r="864" spans="1:18" hidden="1">
      <c r="A864" s="339"/>
      <c r="B864" s="339"/>
      <c r="C864" s="339"/>
      <c r="D864" s="339"/>
      <c r="E864" s="339"/>
      <c r="F864" s="388"/>
      <c r="G864" s="339"/>
      <c r="H864" s="339"/>
      <c r="I864" s="339"/>
      <c r="J864" s="339"/>
      <c r="K864" s="339"/>
      <c r="L864" s="339"/>
      <c r="M864" s="339"/>
      <c r="N864" s="339"/>
      <c r="O864" s="339"/>
      <c r="P864" s="339"/>
      <c r="Q864" s="339"/>
      <c r="R864" s="339"/>
    </row>
    <row r="865" spans="1:18" hidden="1">
      <c r="A865" s="339"/>
      <c r="B865" s="339"/>
      <c r="C865" s="339"/>
      <c r="D865" s="339"/>
      <c r="E865" s="339"/>
      <c r="F865" s="388"/>
      <c r="G865" s="339"/>
      <c r="H865" s="339"/>
      <c r="I865" s="339"/>
      <c r="J865" s="339"/>
      <c r="K865" s="339"/>
      <c r="L865" s="339"/>
      <c r="M865" s="339"/>
      <c r="N865" s="339"/>
      <c r="O865" s="339"/>
      <c r="P865" s="339"/>
      <c r="Q865" s="339"/>
      <c r="R865" s="339"/>
    </row>
    <row r="866" spans="1:18" hidden="1">
      <c r="A866" s="339"/>
      <c r="B866" s="339"/>
      <c r="C866" s="339"/>
      <c r="D866" s="339"/>
      <c r="E866" s="339"/>
      <c r="F866" s="388"/>
      <c r="G866" s="339"/>
      <c r="H866" s="339"/>
      <c r="I866" s="339"/>
      <c r="J866" s="339"/>
      <c r="K866" s="339"/>
      <c r="L866" s="339"/>
      <c r="M866" s="339"/>
      <c r="N866" s="339"/>
      <c r="O866" s="339"/>
      <c r="P866" s="339"/>
      <c r="Q866" s="339"/>
      <c r="R866" s="339"/>
    </row>
    <row r="867" spans="1:18" hidden="1">
      <c r="A867" s="339"/>
      <c r="B867" s="339"/>
      <c r="C867" s="339"/>
      <c r="D867" s="339"/>
      <c r="E867" s="339"/>
      <c r="F867" s="388"/>
      <c r="G867" s="339"/>
      <c r="H867" s="339"/>
      <c r="I867" s="339"/>
      <c r="J867" s="339"/>
      <c r="K867" s="339"/>
      <c r="L867" s="339"/>
      <c r="M867" s="339"/>
      <c r="N867" s="339"/>
      <c r="O867" s="339"/>
      <c r="P867" s="339"/>
      <c r="Q867" s="339"/>
      <c r="R867" s="339"/>
    </row>
    <row r="868" spans="1:18" hidden="1">
      <c r="A868" s="339"/>
      <c r="B868" s="339"/>
      <c r="C868" s="339"/>
      <c r="D868" s="339"/>
      <c r="E868" s="339"/>
      <c r="F868" s="388"/>
      <c r="G868" s="339"/>
      <c r="H868" s="339"/>
      <c r="I868" s="339"/>
      <c r="J868" s="339"/>
      <c r="K868" s="339"/>
      <c r="L868" s="339"/>
      <c r="M868" s="339"/>
      <c r="N868" s="339"/>
      <c r="O868" s="339"/>
      <c r="P868" s="339"/>
      <c r="Q868" s="339"/>
      <c r="R868" s="339"/>
    </row>
    <row r="869" spans="1:18" hidden="1">
      <c r="A869" s="339"/>
      <c r="B869" s="339"/>
      <c r="C869" s="339"/>
      <c r="D869" s="339"/>
      <c r="E869" s="339"/>
      <c r="F869" s="388"/>
      <c r="G869" s="339"/>
      <c r="H869" s="339"/>
      <c r="I869" s="339"/>
      <c r="J869" s="339"/>
      <c r="K869" s="339"/>
      <c r="L869" s="339"/>
      <c r="M869" s="339"/>
      <c r="N869" s="339"/>
      <c r="O869" s="339"/>
      <c r="P869" s="339"/>
      <c r="Q869" s="339"/>
      <c r="R869" s="339"/>
    </row>
    <row r="870" spans="1:18" hidden="1">
      <c r="A870" s="339"/>
      <c r="B870" s="339"/>
      <c r="C870" s="339"/>
      <c r="D870" s="339"/>
      <c r="E870" s="339"/>
      <c r="F870" s="388"/>
      <c r="G870" s="339"/>
      <c r="H870" s="339"/>
      <c r="I870" s="339"/>
      <c r="J870" s="339"/>
      <c r="K870" s="339"/>
      <c r="L870" s="339"/>
      <c r="M870" s="339"/>
      <c r="N870" s="339"/>
      <c r="O870" s="339"/>
      <c r="P870" s="339"/>
      <c r="Q870" s="339"/>
      <c r="R870" s="339"/>
    </row>
    <row r="871" spans="1:18" hidden="1">
      <c r="A871" s="339"/>
      <c r="B871" s="339"/>
      <c r="C871" s="339"/>
      <c r="D871" s="339"/>
      <c r="E871" s="339"/>
      <c r="F871" s="388"/>
      <c r="G871" s="339"/>
      <c r="H871" s="339"/>
      <c r="I871" s="339"/>
      <c r="J871" s="339"/>
      <c r="K871" s="339"/>
      <c r="L871" s="339"/>
      <c r="M871" s="339"/>
      <c r="N871" s="339"/>
      <c r="O871" s="339"/>
      <c r="P871" s="339"/>
      <c r="Q871" s="339"/>
      <c r="R871" s="339"/>
    </row>
    <row r="872" spans="1:18" hidden="1">
      <c r="A872" s="339"/>
      <c r="B872" s="339"/>
      <c r="C872" s="339"/>
      <c r="D872" s="339"/>
      <c r="E872" s="339"/>
      <c r="F872" s="388"/>
      <c r="G872" s="339"/>
      <c r="H872" s="339"/>
      <c r="I872" s="339"/>
      <c r="J872" s="339"/>
      <c r="K872" s="339"/>
      <c r="L872" s="339"/>
      <c r="M872" s="339"/>
      <c r="N872" s="339"/>
      <c r="O872" s="339"/>
      <c r="P872" s="339"/>
      <c r="Q872" s="339"/>
      <c r="R872" s="339"/>
    </row>
    <row r="873" spans="1:18" hidden="1">
      <c r="A873" s="339"/>
      <c r="B873" s="339"/>
      <c r="C873" s="339"/>
      <c r="D873" s="339"/>
      <c r="E873" s="339"/>
      <c r="F873" s="388"/>
      <c r="G873" s="339"/>
      <c r="H873" s="339"/>
      <c r="I873" s="339"/>
      <c r="J873" s="339"/>
      <c r="K873" s="339"/>
      <c r="L873" s="339"/>
      <c r="M873" s="339"/>
      <c r="N873" s="339"/>
      <c r="O873" s="339"/>
      <c r="P873" s="339"/>
      <c r="Q873" s="339"/>
      <c r="R873" s="339"/>
    </row>
    <row r="874" spans="1:18" hidden="1">
      <c r="A874" s="339"/>
      <c r="B874" s="339"/>
      <c r="C874" s="339"/>
      <c r="D874" s="339"/>
      <c r="E874" s="339"/>
      <c r="F874" s="388"/>
      <c r="G874" s="339"/>
      <c r="H874" s="339"/>
      <c r="I874" s="339"/>
      <c r="J874" s="339"/>
      <c r="K874" s="339"/>
      <c r="L874" s="339"/>
      <c r="M874" s="339"/>
      <c r="N874" s="339"/>
      <c r="O874" s="339"/>
      <c r="P874" s="339"/>
      <c r="Q874" s="339"/>
      <c r="R874" s="339"/>
    </row>
    <row r="875" spans="1:18" hidden="1">
      <c r="A875" s="339"/>
      <c r="B875" s="339"/>
      <c r="C875" s="339"/>
      <c r="D875" s="339"/>
      <c r="E875" s="339"/>
      <c r="F875" s="388"/>
      <c r="G875" s="339"/>
      <c r="H875" s="339"/>
      <c r="I875" s="339"/>
      <c r="J875" s="339"/>
      <c r="K875" s="339"/>
      <c r="L875" s="339"/>
      <c r="M875" s="339"/>
      <c r="N875" s="339"/>
      <c r="O875" s="339"/>
      <c r="P875" s="339"/>
      <c r="Q875" s="339"/>
      <c r="R875" s="339"/>
    </row>
    <row r="876" spans="1:18" hidden="1">
      <c r="A876" s="339"/>
      <c r="B876" s="339"/>
      <c r="C876" s="339"/>
      <c r="D876" s="339"/>
      <c r="E876" s="339"/>
      <c r="F876" s="388"/>
      <c r="G876" s="339"/>
      <c r="H876" s="339"/>
      <c r="I876" s="339"/>
      <c r="J876" s="339"/>
      <c r="K876" s="339"/>
      <c r="L876" s="339"/>
      <c r="M876" s="339"/>
      <c r="N876" s="339"/>
      <c r="O876" s="339"/>
      <c r="P876" s="339"/>
      <c r="Q876" s="339"/>
      <c r="R876" s="339"/>
    </row>
    <row r="877" spans="1:18" hidden="1">
      <c r="A877" s="339"/>
      <c r="B877" s="339"/>
      <c r="C877" s="339"/>
      <c r="D877" s="339"/>
      <c r="E877" s="339"/>
      <c r="F877" s="388"/>
      <c r="G877" s="339"/>
      <c r="H877" s="339"/>
      <c r="I877" s="339"/>
      <c r="J877" s="339"/>
      <c r="K877" s="339"/>
      <c r="L877" s="339"/>
      <c r="M877" s="339"/>
      <c r="N877" s="339"/>
      <c r="O877" s="339"/>
      <c r="P877" s="339"/>
      <c r="Q877" s="339"/>
      <c r="R877" s="339"/>
    </row>
    <row r="878" spans="1:18" hidden="1">
      <c r="A878" s="339"/>
      <c r="B878" s="339"/>
      <c r="C878" s="339"/>
      <c r="D878" s="339"/>
      <c r="E878" s="339"/>
      <c r="F878" s="388"/>
      <c r="G878" s="339"/>
      <c r="H878" s="339"/>
      <c r="I878" s="339"/>
      <c r="J878" s="339"/>
      <c r="K878" s="339"/>
      <c r="L878" s="339"/>
      <c r="M878" s="339"/>
      <c r="N878" s="339"/>
      <c r="O878" s="339"/>
      <c r="P878" s="339"/>
      <c r="Q878" s="339"/>
      <c r="R878" s="339"/>
    </row>
    <row r="879" spans="1:18" hidden="1">
      <c r="A879" s="339"/>
      <c r="B879" s="339"/>
      <c r="C879" s="339"/>
      <c r="D879" s="339"/>
      <c r="E879" s="339"/>
      <c r="F879" s="388"/>
      <c r="G879" s="339"/>
      <c r="H879" s="339"/>
      <c r="I879" s="339"/>
      <c r="J879" s="339"/>
      <c r="K879" s="339"/>
      <c r="L879" s="339"/>
      <c r="M879" s="339"/>
      <c r="N879" s="339"/>
      <c r="O879" s="339"/>
      <c r="P879" s="339"/>
      <c r="Q879" s="339"/>
      <c r="R879" s="339"/>
    </row>
    <row r="880" spans="1:18" hidden="1">
      <c r="A880" s="339"/>
      <c r="B880" s="339"/>
      <c r="C880" s="339"/>
      <c r="D880" s="339"/>
      <c r="E880" s="339"/>
      <c r="F880" s="388"/>
      <c r="G880" s="339"/>
      <c r="H880" s="339"/>
      <c r="I880" s="339"/>
      <c r="J880" s="339"/>
      <c r="K880" s="339"/>
      <c r="L880" s="339"/>
      <c r="M880" s="339"/>
      <c r="N880" s="339"/>
      <c r="O880" s="339"/>
      <c r="P880" s="339"/>
      <c r="Q880" s="339"/>
      <c r="R880" s="339"/>
    </row>
    <row r="881" spans="1:18" hidden="1">
      <c r="A881" s="339"/>
      <c r="B881" s="339"/>
      <c r="C881" s="339"/>
      <c r="D881" s="339"/>
      <c r="E881" s="339"/>
      <c r="F881" s="388"/>
      <c r="G881" s="339"/>
      <c r="H881" s="339"/>
      <c r="I881" s="339"/>
      <c r="J881" s="339"/>
      <c r="K881" s="339"/>
      <c r="L881" s="339"/>
      <c r="M881" s="339"/>
      <c r="N881" s="339"/>
      <c r="O881" s="339"/>
      <c r="P881" s="339"/>
      <c r="Q881" s="339"/>
      <c r="R881" s="339"/>
    </row>
    <row r="882" spans="1:18" hidden="1">
      <c r="A882" s="339"/>
      <c r="B882" s="339"/>
      <c r="C882" s="339"/>
      <c r="D882" s="339"/>
      <c r="E882" s="339"/>
      <c r="F882" s="388"/>
      <c r="G882" s="339"/>
      <c r="H882" s="339"/>
      <c r="I882" s="339"/>
      <c r="J882" s="339"/>
      <c r="K882" s="339"/>
      <c r="L882" s="339"/>
      <c r="M882" s="339"/>
      <c r="N882" s="339"/>
      <c r="O882" s="339"/>
      <c r="P882" s="339"/>
      <c r="Q882" s="339"/>
      <c r="R882" s="339"/>
    </row>
    <row r="883" spans="1:18" hidden="1">
      <c r="A883" s="339"/>
      <c r="B883" s="339"/>
      <c r="C883" s="339"/>
      <c r="D883" s="339"/>
      <c r="E883" s="339"/>
      <c r="F883" s="388"/>
      <c r="G883" s="339"/>
      <c r="H883" s="339"/>
      <c r="I883" s="339"/>
      <c r="J883" s="339"/>
      <c r="K883" s="339"/>
      <c r="L883" s="339"/>
      <c r="M883" s="339"/>
      <c r="N883" s="339"/>
      <c r="O883" s="339"/>
      <c r="P883" s="339"/>
      <c r="Q883" s="339"/>
      <c r="R883" s="339"/>
    </row>
    <row r="884" spans="1:18" hidden="1">
      <c r="A884" s="339"/>
      <c r="B884" s="339"/>
      <c r="C884" s="339"/>
      <c r="D884" s="339"/>
      <c r="E884" s="339"/>
      <c r="F884" s="388"/>
      <c r="G884" s="339"/>
      <c r="H884" s="339"/>
      <c r="I884" s="339"/>
      <c r="J884" s="339"/>
      <c r="K884" s="339"/>
      <c r="L884" s="339"/>
      <c r="M884" s="339"/>
      <c r="N884" s="339"/>
      <c r="O884" s="339"/>
      <c r="P884" s="339"/>
      <c r="Q884" s="339"/>
      <c r="R884" s="339"/>
    </row>
    <row r="885" spans="1:18" hidden="1">
      <c r="A885" s="339"/>
      <c r="B885" s="339"/>
      <c r="C885" s="339"/>
      <c r="D885" s="339"/>
      <c r="E885" s="339"/>
      <c r="F885" s="388"/>
      <c r="G885" s="339"/>
      <c r="H885" s="339"/>
      <c r="I885" s="339"/>
      <c r="J885" s="339"/>
      <c r="K885" s="339"/>
      <c r="L885" s="339"/>
      <c r="M885" s="339"/>
      <c r="N885" s="339"/>
      <c r="O885" s="339"/>
      <c r="P885" s="339"/>
      <c r="Q885" s="339"/>
      <c r="R885" s="339"/>
    </row>
    <row r="886" spans="1:18" hidden="1">
      <c r="A886" s="339"/>
      <c r="B886" s="339"/>
      <c r="C886" s="339"/>
      <c r="D886" s="339"/>
      <c r="E886" s="339"/>
      <c r="F886" s="388"/>
      <c r="G886" s="339"/>
      <c r="H886" s="339"/>
      <c r="I886" s="339"/>
      <c r="J886" s="339"/>
      <c r="K886" s="339"/>
      <c r="L886" s="339"/>
      <c r="M886" s="339"/>
      <c r="N886" s="339"/>
      <c r="O886" s="339"/>
      <c r="P886" s="339"/>
      <c r="Q886" s="339"/>
      <c r="R886" s="339"/>
    </row>
    <row r="887" spans="1:18" hidden="1">
      <c r="A887" s="339"/>
      <c r="B887" s="339"/>
      <c r="C887" s="339"/>
      <c r="D887" s="339"/>
      <c r="E887" s="339"/>
      <c r="F887" s="388"/>
      <c r="G887" s="339"/>
      <c r="H887" s="339"/>
      <c r="I887" s="339"/>
      <c r="J887" s="339"/>
      <c r="K887" s="339"/>
      <c r="L887" s="339"/>
      <c r="M887" s="339"/>
      <c r="N887" s="339"/>
      <c r="O887" s="339"/>
      <c r="P887" s="339"/>
      <c r="Q887" s="339"/>
      <c r="R887" s="339"/>
    </row>
    <row r="888" spans="1:18" hidden="1">
      <c r="A888" s="339"/>
      <c r="B888" s="339"/>
      <c r="C888" s="339"/>
      <c r="D888" s="339"/>
      <c r="E888" s="339"/>
      <c r="F888" s="388"/>
      <c r="G888" s="339"/>
      <c r="H888" s="339"/>
      <c r="I888" s="339"/>
      <c r="J888" s="339"/>
      <c r="K888" s="339"/>
      <c r="L888" s="339"/>
      <c r="M888" s="339"/>
      <c r="N888" s="339"/>
      <c r="O888" s="339"/>
      <c r="P888" s="339"/>
      <c r="Q888" s="339"/>
      <c r="R888" s="339"/>
    </row>
    <row r="889" spans="1:18" hidden="1">
      <c r="A889" s="339"/>
      <c r="B889" s="339"/>
      <c r="C889" s="339"/>
      <c r="D889" s="339"/>
      <c r="E889" s="339"/>
      <c r="F889" s="388"/>
      <c r="G889" s="339"/>
      <c r="H889" s="339"/>
      <c r="I889" s="339"/>
      <c r="J889" s="339"/>
      <c r="K889" s="339"/>
      <c r="L889" s="339"/>
      <c r="M889" s="339"/>
      <c r="N889" s="339"/>
      <c r="O889" s="339"/>
      <c r="P889" s="339"/>
    </row>
    <row r="890" spans="1:18" hidden="1">
      <c r="A890" s="339"/>
      <c r="B890" s="339"/>
      <c r="C890" s="339"/>
      <c r="D890" s="339"/>
      <c r="E890" s="339"/>
      <c r="F890" s="388"/>
      <c r="G890" s="339"/>
      <c r="H890" s="339"/>
      <c r="I890" s="339"/>
      <c r="J890" s="339"/>
      <c r="K890" s="339"/>
      <c r="L890" s="339"/>
      <c r="M890" s="339"/>
      <c r="N890" s="339"/>
      <c r="O890" s="339"/>
      <c r="P890" s="339"/>
    </row>
    <row r="891" spans="1:18" hidden="1">
      <c r="A891" s="339"/>
      <c r="B891" s="339"/>
      <c r="C891" s="339"/>
      <c r="D891" s="339"/>
      <c r="E891" s="339"/>
      <c r="F891" s="388"/>
      <c r="G891" s="339"/>
      <c r="H891" s="339"/>
      <c r="I891" s="339"/>
      <c r="J891" s="339"/>
      <c r="K891" s="339"/>
      <c r="L891" s="339"/>
      <c r="M891" s="339"/>
      <c r="N891" s="339"/>
      <c r="O891" s="339"/>
      <c r="P891" s="339"/>
    </row>
    <row r="892" spans="1:18" hidden="1">
      <c r="A892" s="339"/>
      <c r="B892" s="339"/>
      <c r="C892" s="339"/>
      <c r="D892" s="339"/>
      <c r="E892" s="339"/>
      <c r="F892" s="388"/>
      <c r="G892" s="339"/>
      <c r="H892" s="339"/>
      <c r="I892" s="339"/>
      <c r="J892" s="339"/>
      <c r="K892" s="339"/>
      <c r="L892" s="339"/>
      <c r="M892" s="339"/>
      <c r="N892" s="339"/>
      <c r="O892" s="339"/>
      <c r="P892" s="339"/>
    </row>
    <row r="893" spans="1:18" hidden="1">
      <c r="A893" s="339"/>
      <c r="B893" s="339"/>
      <c r="C893" s="339"/>
      <c r="D893" s="339"/>
      <c r="E893" s="339"/>
      <c r="F893" s="388"/>
      <c r="G893" s="339"/>
      <c r="H893" s="339"/>
      <c r="I893" s="339"/>
      <c r="J893" s="339"/>
      <c r="K893" s="339"/>
      <c r="L893" s="339"/>
      <c r="M893" s="339"/>
      <c r="N893" s="339"/>
      <c r="O893" s="339"/>
      <c r="P893" s="339"/>
    </row>
    <row r="894" spans="1:18" hidden="1">
      <c r="A894" s="339"/>
      <c r="B894" s="339"/>
      <c r="C894" s="339"/>
      <c r="D894" s="339"/>
      <c r="E894" s="339"/>
      <c r="F894" s="388"/>
      <c r="G894" s="339"/>
      <c r="H894" s="339"/>
      <c r="I894" s="339"/>
      <c r="J894" s="339"/>
      <c r="K894" s="339"/>
      <c r="L894" s="339"/>
      <c r="M894" s="339"/>
      <c r="N894" s="339"/>
      <c r="O894" s="339"/>
      <c r="P894" s="339"/>
    </row>
    <row r="895" spans="1:18" hidden="1">
      <c r="A895" s="339"/>
      <c r="B895" s="339"/>
      <c r="C895" s="339"/>
      <c r="D895" s="339"/>
      <c r="E895" s="339"/>
      <c r="F895" s="388"/>
      <c r="G895" s="339"/>
      <c r="H895" s="339"/>
      <c r="I895" s="339"/>
      <c r="J895" s="339"/>
      <c r="K895" s="339"/>
      <c r="L895" s="339"/>
      <c r="M895" s="339"/>
      <c r="N895" s="339"/>
      <c r="O895" s="339"/>
      <c r="P895" s="339"/>
    </row>
    <row r="896" spans="1:18" hidden="1">
      <c r="A896" s="339"/>
      <c r="B896" s="339"/>
      <c r="C896" s="339"/>
      <c r="D896" s="339"/>
      <c r="E896" s="339"/>
      <c r="F896" s="388"/>
      <c r="G896" s="339"/>
      <c r="H896" s="339"/>
      <c r="I896" s="339"/>
      <c r="J896" s="339"/>
      <c r="K896" s="339"/>
      <c r="L896" s="339"/>
      <c r="M896" s="339"/>
      <c r="N896" s="339"/>
      <c r="O896" s="339"/>
      <c r="P896" s="339"/>
    </row>
    <row r="897" spans="1:16" hidden="1">
      <c r="A897" s="339"/>
      <c r="B897" s="339"/>
      <c r="C897" s="339"/>
      <c r="D897" s="339"/>
      <c r="E897" s="339"/>
      <c r="F897" s="388"/>
      <c r="G897" s="339"/>
      <c r="H897" s="339"/>
      <c r="I897" s="339"/>
      <c r="J897" s="339"/>
      <c r="K897" s="339"/>
      <c r="L897" s="339"/>
      <c r="M897" s="339"/>
      <c r="N897" s="339"/>
      <c r="O897" s="339"/>
      <c r="P897" s="339"/>
    </row>
    <row r="898" spans="1:16" hidden="1">
      <c r="A898" s="339"/>
      <c r="B898" s="339"/>
      <c r="C898" s="339"/>
      <c r="D898" s="339"/>
      <c r="E898" s="339"/>
      <c r="F898" s="388"/>
      <c r="G898" s="339"/>
      <c r="H898" s="339"/>
      <c r="I898" s="339"/>
      <c r="J898" s="339"/>
      <c r="K898" s="339"/>
      <c r="L898" s="339"/>
      <c r="M898" s="339"/>
      <c r="N898" s="339"/>
      <c r="O898" s="339"/>
      <c r="P898" s="339"/>
    </row>
    <row r="899" spans="1:16" hidden="1">
      <c r="A899" s="339"/>
      <c r="B899" s="339"/>
      <c r="C899" s="339"/>
      <c r="D899" s="339"/>
      <c r="E899" s="339"/>
      <c r="F899" s="388"/>
      <c r="G899" s="339"/>
      <c r="H899" s="339"/>
      <c r="I899" s="339"/>
      <c r="J899" s="339"/>
      <c r="K899" s="339"/>
      <c r="L899" s="339"/>
      <c r="M899" s="339"/>
      <c r="N899" s="339"/>
      <c r="O899" s="339"/>
      <c r="P899" s="339"/>
    </row>
    <row r="900" spans="1:16" hidden="1">
      <c r="A900" s="339"/>
      <c r="B900" s="339"/>
      <c r="C900" s="339"/>
      <c r="D900" s="339"/>
      <c r="E900" s="339"/>
      <c r="F900" s="388"/>
      <c r="G900" s="339"/>
      <c r="H900" s="339"/>
      <c r="I900" s="339"/>
      <c r="J900" s="339"/>
      <c r="K900" s="339"/>
      <c r="L900" s="339"/>
      <c r="M900" s="339"/>
      <c r="N900" s="339"/>
      <c r="O900" s="339"/>
      <c r="P900" s="339"/>
    </row>
    <row r="901" spans="1:16" hidden="1">
      <c r="A901" s="339"/>
      <c r="B901" s="339"/>
      <c r="C901" s="339"/>
      <c r="D901" s="339"/>
      <c r="E901" s="339"/>
      <c r="F901" s="388"/>
      <c r="G901" s="339"/>
      <c r="H901" s="339"/>
      <c r="I901" s="339"/>
      <c r="J901" s="339"/>
      <c r="K901" s="339"/>
      <c r="L901" s="339"/>
      <c r="M901" s="339"/>
      <c r="N901" s="339"/>
      <c r="O901" s="339"/>
      <c r="P901" s="339"/>
    </row>
    <row r="902" spans="1:16" hidden="1">
      <c r="A902" s="339"/>
      <c r="B902" s="339"/>
      <c r="C902" s="339"/>
      <c r="D902" s="339"/>
      <c r="E902" s="339"/>
      <c r="F902" s="388"/>
      <c r="G902" s="339"/>
      <c r="H902" s="339"/>
      <c r="I902" s="339"/>
      <c r="J902" s="339"/>
      <c r="K902" s="339"/>
      <c r="L902" s="339"/>
      <c r="M902" s="339"/>
      <c r="N902" s="339"/>
      <c r="O902" s="339"/>
      <c r="P902" s="339"/>
    </row>
    <row r="903" spans="1:16" hidden="1">
      <c r="A903" s="339"/>
      <c r="B903" s="339"/>
      <c r="C903" s="339"/>
      <c r="D903" s="339"/>
      <c r="E903" s="339"/>
      <c r="F903" s="388"/>
      <c r="G903" s="339"/>
      <c r="H903" s="339"/>
      <c r="I903" s="339"/>
      <c r="J903" s="339"/>
      <c r="K903" s="339"/>
      <c r="L903" s="339"/>
      <c r="M903" s="339"/>
      <c r="N903" s="339"/>
      <c r="O903" s="339"/>
      <c r="P903" s="339"/>
    </row>
    <row r="904" spans="1:16" hidden="1">
      <c r="A904" s="339"/>
      <c r="B904" s="339"/>
      <c r="C904" s="339"/>
      <c r="D904" s="339"/>
      <c r="E904" s="339"/>
      <c r="F904" s="388"/>
      <c r="G904" s="339"/>
      <c r="H904" s="339"/>
      <c r="I904" s="339"/>
      <c r="J904" s="339"/>
      <c r="K904" s="339"/>
      <c r="L904" s="339"/>
      <c r="M904" s="339"/>
      <c r="N904" s="339"/>
      <c r="O904" s="339"/>
      <c r="P904" s="339"/>
    </row>
    <row r="905" spans="1:16" hidden="1">
      <c r="A905" s="339"/>
      <c r="B905" s="339"/>
      <c r="C905" s="339"/>
      <c r="D905" s="339"/>
      <c r="E905" s="339"/>
      <c r="F905" s="388"/>
      <c r="G905" s="339"/>
      <c r="H905" s="339"/>
      <c r="I905" s="339"/>
      <c r="J905" s="339"/>
      <c r="K905" s="339"/>
      <c r="L905" s="339"/>
      <c r="M905" s="339"/>
      <c r="N905" s="339"/>
      <c r="O905" s="339"/>
      <c r="P905" s="339"/>
    </row>
    <row r="906" spans="1:16" hidden="1">
      <c r="A906" s="339"/>
      <c r="B906" s="339"/>
      <c r="C906" s="339"/>
      <c r="D906" s="339"/>
      <c r="E906" s="339"/>
      <c r="F906" s="388"/>
      <c r="G906" s="339"/>
      <c r="H906" s="339"/>
      <c r="I906" s="339"/>
      <c r="J906" s="339"/>
      <c r="K906" s="339"/>
      <c r="L906" s="339"/>
      <c r="M906" s="339"/>
      <c r="N906" s="339"/>
      <c r="O906" s="339"/>
      <c r="P906" s="339"/>
    </row>
    <row r="907" spans="1:16" hidden="1">
      <c r="A907" s="339"/>
      <c r="B907" s="339"/>
      <c r="C907" s="339"/>
      <c r="D907" s="339"/>
      <c r="E907" s="339"/>
      <c r="F907" s="388"/>
      <c r="G907" s="339"/>
      <c r="H907" s="339"/>
      <c r="I907" s="339"/>
      <c r="J907" s="339"/>
      <c r="K907" s="339"/>
      <c r="L907" s="339"/>
      <c r="M907" s="339"/>
      <c r="N907" s="339"/>
      <c r="O907" s="339"/>
      <c r="P907" s="339"/>
    </row>
    <row r="908" spans="1:16" hidden="1">
      <c r="A908" s="339"/>
      <c r="B908" s="339"/>
      <c r="C908" s="339"/>
      <c r="D908" s="339"/>
      <c r="E908" s="339"/>
      <c r="F908" s="388"/>
      <c r="G908" s="339"/>
      <c r="H908" s="339"/>
      <c r="I908" s="339"/>
      <c r="J908" s="339"/>
      <c r="K908" s="339"/>
      <c r="L908" s="339"/>
      <c r="M908" s="339"/>
      <c r="N908" s="339"/>
      <c r="O908" s="339"/>
      <c r="P908" s="339"/>
    </row>
    <row r="909" spans="1:16" hidden="1">
      <c r="A909" s="339"/>
      <c r="B909" s="339"/>
      <c r="C909" s="339"/>
      <c r="D909" s="339"/>
      <c r="E909" s="339"/>
      <c r="F909" s="388"/>
      <c r="G909" s="339"/>
      <c r="H909" s="339"/>
      <c r="I909" s="339"/>
      <c r="J909" s="339"/>
      <c r="K909" s="339"/>
      <c r="L909" s="339"/>
      <c r="M909" s="339"/>
      <c r="N909" s="339"/>
      <c r="O909" s="339"/>
      <c r="P909" s="339"/>
    </row>
    <row r="910" spans="1:16" hidden="1">
      <c r="A910" s="339"/>
      <c r="B910" s="339"/>
      <c r="C910" s="339"/>
      <c r="D910" s="339"/>
      <c r="E910" s="339"/>
      <c r="F910" s="388"/>
      <c r="G910" s="339"/>
      <c r="H910" s="339"/>
      <c r="I910" s="339"/>
      <c r="J910" s="339"/>
      <c r="K910" s="339"/>
      <c r="L910" s="339"/>
      <c r="M910" s="339"/>
      <c r="N910" s="339"/>
      <c r="O910" s="339"/>
      <c r="P910" s="339"/>
    </row>
    <row r="911" spans="1:16" hidden="1">
      <c r="A911" s="339"/>
      <c r="B911" s="339"/>
      <c r="C911" s="339"/>
      <c r="D911" s="339"/>
      <c r="E911" s="339"/>
      <c r="F911" s="388"/>
      <c r="G911" s="339"/>
      <c r="H911" s="339"/>
      <c r="I911" s="339"/>
      <c r="J911" s="339"/>
      <c r="K911" s="339"/>
      <c r="L911" s="339"/>
      <c r="M911" s="339"/>
      <c r="N911" s="339"/>
      <c r="O911" s="339"/>
      <c r="P911" s="339"/>
    </row>
    <row r="912" spans="1:16" hidden="1">
      <c r="A912" s="339"/>
      <c r="B912" s="339"/>
      <c r="C912" s="339"/>
      <c r="D912" s="339"/>
      <c r="E912" s="339"/>
      <c r="F912" s="388"/>
      <c r="G912" s="339"/>
      <c r="H912" s="339"/>
      <c r="I912" s="339"/>
      <c r="J912" s="339"/>
      <c r="K912" s="339"/>
      <c r="L912" s="339"/>
      <c r="M912" s="339"/>
      <c r="N912" s="339"/>
      <c r="O912" s="339"/>
      <c r="P912" s="339"/>
    </row>
    <row r="913" spans="1:16" hidden="1">
      <c r="A913" s="339"/>
      <c r="B913" s="339"/>
      <c r="C913" s="339"/>
      <c r="D913" s="339"/>
      <c r="E913" s="339"/>
      <c r="F913" s="388"/>
      <c r="G913" s="339"/>
      <c r="H913" s="339"/>
      <c r="I913" s="339"/>
      <c r="J913" s="339"/>
      <c r="K913" s="339"/>
      <c r="L913" s="339"/>
      <c r="M913" s="339"/>
      <c r="N913" s="339"/>
      <c r="O913" s="339"/>
      <c r="P913" s="339"/>
    </row>
    <row r="914" spans="1:16" hidden="1">
      <c r="A914" s="339"/>
      <c r="B914" s="339"/>
      <c r="C914" s="339"/>
      <c r="D914" s="339"/>
      <c r="E914" s="339"/>
      <c r="F914" s="388"/>
      <c r="G914" s="339"/>
      <c r="H914" s="339"/>
      <c r="I914" s="339"/>
      <c r="J914" s="339"/>
      <c r="K914" s="339"/>
      <c r="L914" s="339"/>
      <c r="M914" s="339"/>
      <c r="N914" s="339"/>
      <c r="O914" s="339"/>
      <c r="P914" s="339"/>
    </row>
    <row r="915" spans="1:16" hidden="1">
      <c r="A915" s="339"/>
      <c r="B915" s="339"/>
      <c r="C915" s="339"/>
      <c r="D915" s="339"/>
      <c r="E915" s="339"/>
      <c r="F915" s="388"/>
      <c r="G915" s="339"/>
      <c r="H915" s="339"/>
      <c r="I915" s="339"/>
      <c r="J915" s="339"/>
      <c r="K915" s="339"/>
      <c r="L915" s="339"/>
      <c r="M915" s="339"/>
      <c r="N915" s="339"/>
      <c r="O915" s="339"/>
      <c r="P915" s="339"/>
    </row>
    <row r="916" spans="1:16" hidden="1">
      <c r="A916" s="339"/>
      <c r="B916" s="339"/>
      <c r="C916" s="339"/>
      <c r="D916" s="339"/>
      <c r="E916" s="339"/>
      <c r="F916" s="388"/>
      <c r="G916" s="339"/>
      <c r="H916" s="339"/>
      <c r="I916" s="339"/>
      <c r="J916" s="339"/>
      <c r="K916" s="339"/>
      <c r="L916" s="339"/>
      <c r="M916" s="339"/>
      <c r="N916" s="339"/>
      <c r="O916" s="339"/>
      <c r="P916" s="339"/>
    </row>
    <row r="917" spans="1:16" hidden="1">
      <c r="A917" s="339"/>
      <c r="B917" s="339"/>
      <c r="C917" s="339"/>
      <c r="D917" s="339"/>
      <c r="E917" s="339"/>
      <c r="F917" s="388"/>
      <c r="G917" s="339"/>
      <c r="H917" s="339"/>
      <c r="I917" s="339"/>
      <c r="J917" s="339"/>
      <c r="K917" s="339"/>
      <c r="L917" s="339"/>
      <c r="M917" s="339"/>
      <c r="N917" s="339"/>
      <c r="O917" s="339"/>
      <c r="P917" s="339"/>
    </row>
    <row r="918" spans="1:16" hidden="1">
      <c r="A918" s="339"/>
      <c r="B918" s="339"/>
      <c r="C918" s="339"/>
      <c r="D918" s="339"/>
      <c r="E918" s="339"/>
      <c r="F918" s="388"/>
      <c r="G918" s="339"/>
      <c r="H918" s="339"/>
      <c r="I918" s="339"/>
      <c r="J918" s="339"/>
      <c r="K918" s="339"/>
      <c r="L918" s="339"/>
      <c r="M918" s="339"/>
      <c r="N918" s="339"/>
      <c r="O918" s="339"/>
      <c r="P918" s="339"/>
    </row>
    <row r="919" spans="1:16" hidden="1">
      <c r="A919" s="339"/>
      <c r="B919" s="339"/>
      <c r="C919" s="339"/>
      <c r="D919" s="339"/>
      <c r="E919" s="339"/>
      <c r="F919" s="388"/>
      <c r="G919" s="339"/>
      <c r="H919" s="339"/>
      <c r="I919" s="339"/>
      <c r="J919" s="339"/>
      <c r="K919" s="339"/>
      <c r="L919" s="339"/>
      <c r="M919" s="339"/>
      <c r="N919" s="339"/>
      <c r="O919" s="339"/>
      <c r="P919" s="339"/>
    </row>
    <row r="920" spans="1:16" hidden="1">
      <c r="A920" s="339"/>
      <c r="B920" s="339"/>
      <c r="C920" s="339"/>
      <c r="D920" s="339"/>
      <c r="E920" s="339"/>
      <c r="F920" s="388"/>
      <c r="G920" s="339"/>
      <c r="H920" s="339"/>
      <c r="I920" s="339"/>
      <c r="J920" s="339"/>
      <c r="K920" s="339"/>
      <c r="L920" s="339"/>
      <c r="M920" s="339"/>
      <c r="N920" s="339"/>
      <c r="O920" s="339"/>
      <c r="P920" s="339"/>
    </row>
    <row r="921" spans="1:16" hidden="1">
      <c r="A921" s="339"/>
      <c r="B921" s="339"/>
      <c r="C921" s="339"/>
      <c r="D921" s="339"/>
      <c r="E921" s="339"/>
      <c r="F921" s="388"/>
      <c r="G921" s="339"/>
      <c r="H921" s="339"/>
      <c r="I921" s="339"/>
      <c r="J921" s="339"/>
      <c r="K921" s="339"/>
      <c r="L921" s="339"/>
      <c r="M921" s="339"/>
      <c r="N921" s="339"/>
      <c r="O921" s="339"/>
      <c r="P921" s="339"/>
    </row>
    <row r="922" spans="1:16" hidden="1">
      <c r="A922" s="339"/>
      <c r="B922" s="339"/>
      <c r="C922" s="339"/>
      <c r="D922" s="339"/>
      <c r="E922" s="339"/>
      <c r="F922" s="388"/>
      <c r="G922" s="339"/>
      <c r="H922" s="339"/>
      <c r="I922" s="339"/>
      <c r="J922" s="339"/>
      <c r="K922" s="339"/>
      <c r="L922" s="339"/>
      <c r="M922" s="339"/>
      <c r="N922" s="339"/>
      <c r="O922" s="339"/>
      <c r="P922" s="339"/>
    </row>
    <row r="923" spans="1:16" hidden="1">
      <c r="A923" s="339"/>
      <c r="B923" s="339"/>
      <c r="C923" s="339"/>
      <c r="D923" s="339"/>
      <c r="E923" s="339"/>
      <c r="F923" s="388"/>
      <c r="G923" s="339"/>
      <c r="H923" s="339"/>
      <c r="I923" s="339"/>
      <c r="J923" s="339"/>
      <c r="K923" s="339"/>
      <c r="L923" s="339"/>
      <c r="M923" s="339"/>
      <c r="N923" s="339"/>
      <c r="O923" s="339"/>
      <c r="P923" s="339"/>
    </row>
    <row r="924" spans="1:16" hidden="1">
      <c r="A924" s="339"/>
      <c r="B924" s="339"/>
      <c r="C924" s="339"/>
      <c r="D924" s="339"/>
      <c r="E924" s="339"/>
      <c r="F924" s="388"/>
      <c r="G924" s="339"/>
      <c r="H924" s="339"/>
      <c r="I924" s="339"/>
      <c r="J924" s="339"/>
      <c r="K924" s="339"/>
      <c r="L924" s="339"/>
      <c r="M924" s="339"/>
      <c r="N924" s="339"/>
      <c r="O924" s="339"/>
      <c r="P924" s="339"/>
    </row>
    <row r="925" spans="1:16" hidden="1">
      <c r="A925" s="339"/>
      <c r="B925" s="339"/>
      <c r="C925" s="339"/>
      <c r="D925" s="339"/>
      <c r="E925" s="339"/>
      <c r="F925" s="388"/>
      <c r="G925" s="339"/>
      <c r="H925" s="339"/>
      <c r="I925" s="339"/>
      <c r="J925" s="339"/>
      <c r="K925" s="339"/>
      <c r="L925" s="339"/>
      <c r="M925" s="339"/>
      <c r="N925" s="339"/>
      <c r="O925" s="339"/>
      <c r="P925" s="339"/>
    </row>
    <row r="926" spans="1:16" hidden="1">
      <c r="A926" s="339"/>
      <c r="B926" s="339"/>
      <c r="C926" s="339"/>
      <c r="D926" s="339"/>
      <c r="E926" s="339"/>
      <c r="F926" s="388"/>
      <c r="G926" s="339"/>
      <c r="H926" s="339"/>
      <c r="I926" s="339"/>
      <c r="J926" s="339"/>
      <c r="K926" s="339"/>
      <c r="L926" s="339"/>
      <c r="M926" s="339"/>
      <c r="N926" s="339"/>
      <c r="O926" s="339"/>
      <c r="P926" s="339"/>
    </row>
    <row r="927" spans="1:16" hidden="1">
      <c r="A927" s="339"/>
      <c r="B927" s="339"/>
      <c r="C927" s="339"/>
      <c r="D927" s="339"/>
      <c r="E927" s="339"/>
      <c r="F927" s="388"/>
      <c r="G927" s="339"/>
      <c r="H927" s="339"/>
      <c r="I927" s="339"/>
      <c r="J927" s="339"/>
      <c r="K927" s="339"/>
      <c r="L927" s="339"/>
      <c r="M927" s="339"/>
      <c r="N927" s="339"/>
      <c r="O927" s="339"/>
      <c r="P927" s="339"/>
    </row>
    <row r="928" spans="1:16" hidden="1">
      <c r="A928" s="339"/>
      <c r="B928" s="339"/>
      <c r="C928" s="339"/>
      <c r="D928" s="339"/>
      <c r="E928" s="339"/>
      <c r="F928" s="388"/>
      <c r="G928" s="339"/>
      <c r="H928" s="339"/>
      <c r="I928" s="339"/>
      <c r="J928" s="339"/>
      <c r="K928" s="339"/>
      <c r="L928" s="339"/>
      <c r="M928" s="339"/>
      <c r="N928" s="339"/>
      <c r="O928" s="339"/>
      <c r="P928" s="339"/>
    </row>
    <row r="929" spans="1:16" hidden="1">
      <c r="A929" s="339"/>
      <c r="B929" s="339"/>
      <c r="C929" s="339"/>
      <c r="D929" s="339"/>
      <c r="E929" s="339"/>
      <c r="F929" s="388"/>
      <c r="G929" s="339"/>
      <c r="H929" s="339"/>
      <c r="I929" s="339"/>
      <c r="J929" s="339"/>
      <c r="K929" s="339"/>
      <c r="L929" s="339"/>
      <c r="M929" s="339"/>
      <c r="N929" s="339"/>
      <c r="O929" s="339"/>
      <c r="P929" s="339"/>
    </row>
    <row r="930" spans="1:16" hidden="1">
      <c r="A930" s="339"/>
      <c r="B930" s="339"/>
      <c r="C930" s="339"/>
      <c r="D930" s="339"/>
      <c r="E930" s="339"/>
      <c r="F930" s="388"/>
      <c r="G930" s="339"/>
      <c r="H930" s="339"/>
      <c r="I930" s="339"/>
      <c r="J930" s="339"/>
      <c r="K930" s="339"/>
      <c r="L930" s="339"/>
      <c r="M930" s="339"/>
      <c r="N930" s="339"/>
      <c r="O930" s="339"/>
      <c r="P930" s="339"/>
    </row>
    <row r="931" spans="1:16" hidden="1">
      <c r="A931" s="339"/>
      <c r="B931" s="339"/>
      <c r="C931" s="339"/>
      <c r="D931" s="339"/>
      <c r="E931" s="339"/>
      <c r="F931" s="388"/>
      <c r="G931" s="339"/>
      <c r="H931" s="339"/>
      <c r="I931" s="339"/>
      <c r="J931" s="339"/>
      <c r="K931" s="339"/>
      <c r="L931" s="339"/>
      <c r="M931" s="339"/>
      <c r="N931" s="339"/>
      <c r="O931" s="339"/>
      <c r="P931" s="339"/>
    </row>
    <row r="932" spans="1:16" hidden="1">
      <c r="A932" s="339"/>
      <c r="B932" s="339"/>
      <c r="C932" s="339"/>
      <c r="D932" s="339"/>
      <c r="E932" s="339"/>
      <c r="F932" s="388"/>
      <c r="G932" s="339"/>
      <c r="H932" s="339"/>
      <c r="I932" s="339"/>
      <c r="J932" s="339"/>
      <c r="K932" s="339"/>
      <c r="L932" s="339"/>
      <c r="M932" s="339"/>
      <c r="N932" s="339"/>
      <c r="O932" s="339"/>
      <c r="P932" s="339"/>
    </row>
    <row r="933" spans="1:16" hidden="1">
      <c r="A933" s="339"/>
      <c r="B933" s="339"/>
      <c r="C933" s="339"/>
      <c r="D933" s="339"/>
      <c r="E933" s="339"/>
      <c r="F933" s="388"/>
      <c r="G933" s="339"/>
      <c r="H933" s="339"/>
      <c r="I933" s="339"/>
      <c r="J933" s="339"/>
      <c r="K933" s="339"/>
      <c r="L933" s="339"/>
      <c r="M933" s="339"/>
      <c r="N933" s="339"/>
      <c r="O933" s="339"/>
      <c r="P933" s="339"/>
    </row>
    <row r="934" spans="1:16" hidden="1">
      <c r="A934" s="339"/>
      <c r="B934" s="339"/>
      <c r="C934" s="339"/>
      <c r="D934" s="339"/>
      <c r="E934" s="339"/>
      <c r="F934" s="388"/>
      <c r="G934" s="339"/>
      <c r="H934" s="339"/>
      <c r="I934" s="339"/>
      <c r="J934" s="339"/>
      <c r="K934" s="339"/>
      <c r="L934" s="339"/>
      <c r="M934" s="339"/>
      <c r="N934" s="339"/>
      <c r="O934" s="339"/>
      <c r="P934" s="339"/>
    </row>
    <row r="935" spans="1:16" hidden="1">
      <c r="A935" s="339"/>
      <c r="B935" s="339"/>
      <c r="C935" s="339"/>
      <c r="D935" s="339"/>
      <c r="E935" s="339"/>
      <c r="F935" s="388"/>
      <c r="G935" s="339"/>
      <c r="H935" s="339"/>
      <c r="I935" s="339"/>
      <c r="J935" s="339"/>
      <c r="K935" s="339"/>
      <c r="L935" s="339"/>
      <c r="M935" s="339"/>
      <c r="N935" s="339"/>
      <c r="O935" s="339"/>
      <c r="P935" s="339"/>
    </row>
    <row r="936" spans="1:16" hidden="1">
      <c r="A936" s="339"/>
      <c r="B936" s="339"/>
      <c r="C936" s="339"/>
      <c r="D936" s="339"/>
      <c r="E936" s="339"/>
      <c r="F936" s="388"/>
      <c r="G936" s="339"/>
      <c r="H936" s="339"/>
      <c r="I936" s="339"/>
      <c r="J936" s="339"/>
      <c r="K936" s="339"/>
      <c r="L936" s="339"/>
      <c r="M936" s="339"/>
      <c r="N936" s="339"/>
      <c r="O936" s="339"/>
      <c r="P936" s="339"/>
    </row>
    <row r="937" spans="1:16" hidden="1">
      <c r="A937" s="339"/>
      <c r="B937" s="339"/>
      <c r="C937" s="339"/>
      <c r="D937" s="339"/>
      <c r="E937" s="339"/>
      <c r="F937" s="388"/>
      <c r="G937" s="339"/>
      <c r="H937" s="339"/>
      <c r="I937" s="339"/>
      <c r="J937" s="339"/>
      <c r="K937" s="339"/>
      <c r="L937" s="339"/>
      <c r="M937" s="339"/>
      <c r="N937" s="339"/>
      <c r="O937" s="339"/>
      <c r="P937" s="339"/>
    </row>
    <row r="938" spans="1:16" hidden="1">
      <c r="A938" s="339"/>
      <c r="B938" s="339"/>
      <c r="C938" s="339"/>
      <c r="D938" s="339"/>
      <c r="E938" s="339"/>
      <c r="F938" s="388"/>
      <c r="G938" s="339"/>
      <c r="H938" s="339"/>
      <c r="I938" s="339"/>
      <c r="J938" s="339"/>
      <c r="K938" s="339"/>
      <c r="L938" s="339"/>
      <c r="M938" s="339"/>
      <c r="N938" s="339"/>
      <c r="O938" s="339"/>
      <c r="P938" s="339"/>
    </row>
    <row r="939" spans="1:16" hidden="1">
      <c r="A939" s="339"/>
      <c r="B939" s="339"/>
      <c r="C939" s="339"/>
      <c r="D939" s="339"/>
      <c r="E939" s="339"/>
      <c r="F939" s="388"/>
      <c r="G939" s="339"/>
      <c r="H939" s="339"/>
      <c r="I939" s="339"/>
      <c r="J939" s="339"/>
      <c r="K939" s="339"/>
      <c r="L939" s="339"/>
      <c r="M939" s="339"/>
      <c r="N939" s="339"/>
      <c r="O939" s="339"/>
      <c r="P939" s="339"/>
    </row>
    <row r="940" spans="1:16" hidden="1">
      <c r="A940" s="339"/>
      <c r="B940" s="339"/>
      <c r="C940" s="339"/>
      <c r="D940" s="339"/>
      <c r="E940" s="339"/>
      <c r="F940" s="388"/>
      <c r="G940" s="339"/>
      <c r="H940" s="339"/>
      <c r="I940" s="339"/>
      <c r="J940" s="339"/>
      <c r="K940" s="339"/>
      <c r="L940" s="339"/>
      <c r="M940" s="339"/>
      <c r="N940" s="339"/>
      <c r="O940" s="339"/>
      <c r="P940" s="339"/>
    </row>
    <row r="941" spans="1:16" hidden="1">
      <c r="A941" s="339"/>
      <c r="B941" s="339"/>
      <c r="C941" s="339"/>
      <c r="D941" s="339"/>
      <c r="E941" s="339"/>
      <c r="F941" s="388"/>
      <c r="G941" s="339"/>
      <c r="H941" s="339"/>
      <c r="I941" s="339"/>
      <c r="J941" s="339"/>
      <c r="K941" s="339"/>
      <c r="L941" s="339"/>
      <c r="M941" s="339"/>
      <c r="N941" s="339"/>
      <c r="O941" s="339"/>
      <c r="P941" s="339"/>
    </row>
    <row r="942" spans="1:16" hidden="1">
      <c r="A942" s="339"/>
      <c r="B942" s="339"/>
      <c r="C942" s="339"/>
      <c r="D942" s="339"/>
      <c r="E942" s="339"/>
      <c r="F942" s="388"/>
      <c r="G942" s="339"/>
      <c r="H942" s="339"/>
      <c r="I942" s="339"/>
      <c r="J942" s="339"/>
      <c r="K942" s="339"/>
      <c r="L942" s="339"/>
      <c r="M942" s="339"/>
      <c r="N942" s="339"/>
      <c r="O942" s="339"/>
      <c r="P942" s="339"/>
    </row>
    <row r="943" spans="1:16" hidden="1">
      <c r="A943" s="339"/>
      <c r="B943" s="339"/>
      <c r="C943" s="339"/>
      <c r="D943" s="339"/>
      <c r="E943" s="339"/>
      <c r="F943" s="388"/>
      <c r="G943" s="339"/>
      <c r="H943" s="339"/>
      <c r="I943" s="339"/>
      <c r="J943" s="339"/>
      <c r="K943" s="339"/>
      <c r="L943" s="339"/>
      <c r="M943" s="339"/>
      <c r="N943" s="339"/>
      <c r="O943" s="339"/>
      <c r="P943" s="339"/>
    </row>
    <row r="944" spans="1:16" hidden="1">
      <c r="A944" s="339"/>
      <c r="B944" s="339"/>
      <c r="C944" s="339"/>
      <c r="D944" s="339"/>
      <c r="E944" s="339"/>
      <c r="F944" s="388"/>
      <c r="G944" s="339"/>
      <c r="H944" s="339"/>
      <c r="I944" s="339"/>
      <c r="J944" s="339"/>
      <c r="K944" s="339"/>
      <c r="L944" s="339"/>
      <c r="M944" s="339"/>
      <c r="N944" s="339"/>
      <c r="O944" s="339"/>
      <c r="P944" s="339"/>
    </row>
    <row r="945" spans="1:16" hidden="1">
      <c r="A945" s="339"/>
      <c r="B945" s="339"/>
      <c r="C945" s="339"/>
      <c r="D945" s="339"/>
      <c r="E945" s="339"/>
      <c r="F945" s="388"/>
      <c r="G945" s="339"/>
      <c r="H945" s="339"/>
      <c r="I945" s="339"/>
      <c r="J945" s="339"/>
      <c r="K945" s="339"/>
      <c r="L945" s="339"/>
      <c r="M945" s="339"/>
      <c r="N945" s="339"/>
      <c r="O945" s="339"/>
      <c r="P945" s="339"/>
    </row>
    <row r="946" spans="1:16" hidden="1">
      <c r="A946" s="339"/>
      <c r="B946" s="339"/>
      <c r="C946" s="339"/>
      <c r="D946" s="339"/>
      <c r="E946" s="339"/>
      <c r="F946" s="388"/>
      <c r="G946" s="339"/>
      <c r="H946" s="339"/>
      <c r="I946" s="339"/>
      <c r="J946" s="339"/>
      <c r="K946" s="339"/>
      <c r="L946" s="339"/>
      <c r="M946" s="339"/>
      <c r="N946" s="339"/>
      <c r="O946" s="339"/>
      <c r="P946" s="339"/>
    </row>
    <row r="947" spans="1:16" hidden="1">
      <c r="A947" s="339"/>
      <c r="B947" s="339"/>
      <c r="C947" s="339"/>
      <c r="D947" s="339"/>
      <c r="E947" s="339"/>
      <c r="F947" s="388"/>
      <c r="G947" s="339"/>
      <c r="H947" s="339"/>
      <c r="I947" s="339"/>
      <c r="J947" s="339"/>
      <c r="K947" s="339"/>
      <c r="L947" s="339"/>
      <c r="M947" s="339"/>
      <c r="N947" s="339"/>
      <c r="O947" s="339"/>
      <c r="P947" s="339"/>
    </row>
    <row r="948" spans="1:16" hidden="1">
      <c r="A948" s="339"/>
      <c r="B948" s="339"/>
      <c r="C948" s="339"/>
      <c r="D948" s="339"/>
      <c r="E948" s="339"/>
      <c r="F948" s="388"/>
      <c r="G948" s="339"/>
      <c r="H948" s="339"/>
      <c r="I948" s="339"/>
      <c r="J948" s="339"/>
      <c r="K948" s="339"/>
      <c r="L948" s="339"/>
      <c r="M948" s="339"/>
      <c r="N948" s="339"/>
      <c r="O948" s="339"/>
      <c r="P948" s="339"/>
    </row>
    <row r="949" spans="1:16" hidden="1">
      <c r="A949" s="339"/>
      <c r="B949" s="339"/>
      <c r="C949" s="339"/>
      <c r="D949" s="339"/>
      <c r="E949" s="339"/>
      <c r="F949" s="388"/>
      <c r="G949" s="339"/>
      <c r="H949" s="339"/>
      <c r="I949" s="339"/>
      <c r="J949" s="339"/>
      <c r="K949" s="339"/>
      <c r="L949" s="339"/>
      <c r="M949" s="339"/>
      <c r="N949" s="339"/>
      <c r="O949" s="339"/>
      <c r="P949" s="339"/>
    </row>
    <row r="950" spans="1:16" hidden="1">
      <c r="A950" s="339"/>
      <c r="B950" s="339"/>
      <c r="C950" s="339"/>
      <c r="D950" s="339"/>
      <c r="E950" s="339"/>
      <c r="F950" s="388"/>
      <c r="G950" s="339"/>
      <c r="H950" s="339"/>
      <c r="I950" s="339"/>
      <c r="J950" s="339"/>
      <c r="K950" s="339"/>
      <c r="L950" s="339"/>
      <c r="M950" s="339"/>
      <c r="N950" s="339"/>
      <c r="O950" s="339"/>
      <c r="P950" s="339"/>
    </row>
    <row r="951" spans="1:16" hidden="1">
      <c r="A951" s="339"/>
      <c r="B951" s="339"/>
      <c r="C951" s="339"/>
      <c r="D951" s="339"/>
      <c r="E951" s="339"/>
      <c r="F951" s="388"/>
      <c r="G951" s="339"/>
      <c r="H951" s="339"/>
      <c r="I951" s="339"/>
      <c r="J951" s="339"/>
      <c r="K951" s="339"/>
      <c r="L951" s="339"/>
      <c r="M951" s="339"/>
      <c r="N951" s="339"/>
      <c r="O951" s="339"/>
      <c r="P951" s="339"/>
    </row>
    <row r="952" spans="1:16" hidden="1">
      <c r="A952" s="339"/>
      <c r="B952" s="339"/>
      <c r="C952" s="339"/>
      <c r="D952" s="339"/>
      <c r="E952" s="339"/>
      <c r="F952" s="388"/>
      <c r="G952" s="339"/>
      <c r="H952" s="339"/>
      <c r="I952" s="339"/>
      <c r="J952" s="339"/>
      <c r="K952" s="339"/>
      <c r="L952" s="339"/>
      <c r="M952" s="339"/>
      <c r="N952" s="339"/>
      <c r="O952" s="339"/>
      <c r="P952" s="339"/>
    </row>
    <row r="953" spans="1:16" hidden="1">
      <c r="A953" s="339"/>
      <c r="B953" s="339"/>
      <c r="C953" s="339"/>
      <c r="D953" s="339"/>
      <c r="E953" s="339"/>
      <c r="F953" s="388"/>
      <c r="G953" s="339"/>
      <c r="H953" s="339"/>
      <c r="I953" s="339"/>
      <c r="J953" s="339"/>
      <c r="K953" s="339"/>
      <c r="L953" s="339"/>
      <c r="M953" s="339"/>
      <c r="N953" s="339"/>
      <c r="O953" s="339"/>
      <c r="P953" s="339"/>
    </row>
    <row r="954" spans="1:16" hidden="1">
      <c r="A954" s="339"/>
      <c r="B954" s="339"/>
      <c r="C954" s="339"/>
      <c r="D954" s="339"/>
      <c r="E954" s="339"/>
      <c r="F954" s="388"/>
      <c r="G954" s="339"/>
      <c r="H954" s="339"/>
      <c r="I954" s="339"/>
      <c r="J954" s="339"/>
      <c r="K954" s="339"/>
      <c r="L954" s="339"/>
      <c r="M954" s="339"/>
      <c r="N954" s="339"/>
      <c r="O954" s="339"/>
      <c r="P954" s="339"/>
    </row>
    <row r="955" spans="1:16" hidden="1">
      <c r="A955" s="339"/>
      <c r="B955" s="339"/>
      <c r="C955" s="339"/>
      <c r="D955" s="339"/>
      <c r="E955" s="339"/>
      <c r="F955" s="388"/>
      <c r="G955" s="339"/>
      <c r="H955" s="339"/>
      <c r="I955" s="339"/>
      <c r="J955" s="339"/>
      <c r="K955" s="339"/>
      <c r="L955" s="339"/>
      <c r="M955" s="339"/>
      <c r="N955" s="339"/>
      <c r="O955" s="339"/>
      <c r="P955" s="339"/>
    </row>
    <row r="956" spans="1:16" hidden="1">
      <c r="A956" s="339"/>
      <c r="B956" s="339"/>
      <c r="C956" s="339"/>
      <c r="D956" s="339"/>
      <c r="E956" s="339"/>
      <c r="F956" s="388"/>
      <c r="G956" s="339"/>
      <c r="H956" s="339"/>
      <c r="I956" s="339"/>
      <c r="J956" s="339"/>
      <c r="K956" s="339"/>
      <c r="L956" s="339"/>
      <c r="M956" s="339"/>
      <c r="N956" s="339"/>
      <c r="O956" s="339"/>
      <c r="P956" s="339"/>
    </row>
    <row r="957" spans="1:16" hidden="1">
      <c r="A957" s="339"/>
      <c r="B957" s="339"/>
      <c r="C957" s="339"/>
      <c r="D957" s="339"/>
      <c r="E957" s="339"/>
      <c r="F957" s="388"/>
      <c r="G957" s="339"/>
      <c r="H957" s="339"/>
      <c r="I957" s="339"/>
      <c r="J957" s="339"/>
      <c r="K957" s="339"/>
      <c r="L957" s="339"/>
      <c r="M957" s="339"/>
      <c r="N957" s="339"/>
      <c r="O957" s="339"/>
      <c r="P957" s="339"/>
    </row>
    <row r="958" spans="1:16" hidden="1">
      <c r="A958" s="339"/>
      <c r="B958" s="339"/>
      <c r="C958" s="339"/>
      <c r="D958" s="339"/>
      <c r="E958" s="339"/>
      <c r="F958" s="388"/>
      <c r="G958" s="339"/>
      <c r="H958" s="339"/>
      <c r="I958" s="339"/>
      <c r="J958" s="339"/>
      <c r="K958" s="339"/>
      <c r="L958" s="339"/>
      <c r="M958" s="339"/>
      <c r="N958" s="339"/>
      <c r="O958" s="339"/>
      <c r="P958" s="339"/>
    </row>
    <row r="959" spans="1:16" hidden="1">
      <c r="A959" s="339"/>
      <c r="B959" s="339"/>
      <c r="C959" s="339"/>
      <c r="D959" s="339"/>
      <c r="E959" s="339"/>
      <c r="F959" s="388"/>
      <c r="G959" s="339"/>
      <c r="H959" s="339"/>
      <c r="I959" s="339"/>
      <c r="J959" s="339"/>
      <c r="K959" s="339"/>
      <c r="L959" s="339"/>
      <c r="M959" s="339"/>
      <c r="N959" s="339"/>
      <c r="O959" s="339"/>
      <c r="P959" s="339"/>
    </row>
    <row r="960" spans="1:16" hidden="1">
      <c r="A960" s="339"/>
      <c r="B960" s="339"/>
      <c r="C960" s="339"/>
      <c r="D960" s="339"/>
      <c r="E960" s="339"/>
      <c r="F960" s="388"/>
      <c r="G960" s="339"/>
      <c r="H960" s="339"/>
      <c r="I960" s="339"/>
      <c r="J960" s="339"/>
      <c r="K960" s="339"/>
      <c r="L960" s="339"/>
      <c r="M960" s="339"/>
      <c r="N960" s="339"/>
      <c r="O960" s="339"/>
      <c r="P960" s="339"/>
    </row>
    <row r="961" spans="1:16" hidden="1">
      <c r="A961" s="339"/>
      <c r="B961" s="339"/>
      <c r="C961" s="339"/>
      <c r="D961" s="339"/>
      <c r="E961" s="339"/>
      <c r="F961" s="388"/>
      <c r="G961" s="339"/>
      <c r="H961" s="339"/>
      <c r="I961" s="339"/>
      <c r="J961" s="339"/>
      <c r="K961" s="339"/>
      <c r="L961" s="339"/>
      <c r="M961" s="339"/>
      <c r="N961" s="339"/>
      <c r="O961" s="339"/>
      <c r="P961" s="339"/>
    </row>
    <row r="962" spans="1:16" hidden="1">
      <c r="A962" s="339"/>
      <c r="B962" s="339"/>
      <c r="C962" s="339"/>
      <c r="D962" s="339"/>
      <c r="E962" s="339"/>
      <c r="F962" s="388"/>
      <c r="G962" s="339"/>
      <c r="H962" s="339"/>
      <c r="I962" s="339"/>
      <c r="J962" s="339"/>
      <c r="K962" s="339"/>
      <c r="L962" s="339"/>
      <c r="M962" s="339"/>
      <c r="N962" s="339"/>
      <c r="O962" s="339"/>
      <c r="P962" s="339"/>
    </row>
    <row r="963" spans="1:16" hidden="1">
      <c r="A963" s="339"/>
      <c r="B963" s="339"/>
      <c r="C963" s="339"/>
      <c r="D963" s="339"/>
      <c r="E963" s="339"/>
      <c r="F963" s="388"/>
      <c r="G963" s="339"/>
      <c r="H963" s="339"/>
      <c r="I963" s="339"/>
      <c r="J963" s="339"/>
      <c r="K963" s="339"/>
      <c r="L963" s="339"/>
      <c r="M963" s="339"/>
      <c r="N963" s="339"/>
      <c r="O963" s="339"/>
      <c r="P963" s="339"/>
    </row>
    <row r="964" spans="1:16" hidden="1">
      <c r="A964" s="339"/>
      <c r="B964" s="339"/>
      <c r="C964" s="339"/>
      <c r="D964" s="339"/>
      <c r="E964" s="339"/>
      <c r="F964" s="388"/>
      <c r="G964" s="339"/>
      <c r="H964" s="339"/>
      <c r="I964" s="339"/>
      <c r="J964" s="339"/>
      <c r="K964" s="339"/>
      <c r="L964" s="339"/>
      <c r="M964" s="339"/>
      <c r="N964" s="339"/>
      <c r="O964" s="339"/>
      <c r="P964" s="339"/>
    </row>
    <row r="965" spans="1:16" hidden="1">
      <c r="A965" s="339"/>
      <c r="B965" s="339"/>
      <c r="C965" s="339"/>
      <c r="D965" s="339"/>
      <c r="E965" s="339"/>
      <c r="F965" s="388"/>
      <c r="G965" s="339"/>
      <c r="H965" s="339"/>
      <c r="I965" s="339"/>
      <c r="J965" s="339"/>
      <c r="K965" s="339"/>
      <c r="L965" s="339"/>
      <c r="M965" s="339"/>
      <c r="N965" s="339"/>
      <c r="O965" s="339"/>
      <c r="P965" s="339"/>
    </row>
    <row r="966" spans="1:16" hidden="1">
      <c r="A966" s="339"/>
      <c r="B966" s="339"/>
      <c r="C966" s="339"/>
      <c r="D966" s="339"/>
      <c r="E966" s="339"/>
      <c r="F966" s="388"/>
      <c r="G966" s="339"/>
      <c r="H966" s="339"/>
      <c r="I966" s="339"/>
      <c r="J966" s="339"/>
      <c r="K966" s="339"/>
      <c r="L966" s="339"/>
      <c r="M966" s="339"/>
      <c r="N966" s="339"/>
      <c r="O966" s="339"/>
      <c r="P966" s="339"/>
    </row>
    <row r="967" spans="1:16" hidden="1">
      <c r="A967" s="339"/>
      <c r="B967" s="339"/>
      <c r="C967" s="339"/>
      <c r="D967" s="339"/>
      <c r="E967" s="339"/>
      <c r="F967" s="388"/>
      <c r="G967" s="339"/>
      <c r="H967" s="339"/>
      <c r="I967" s="339"/>
      <c r="J967" s="339"/>
      <c r="K967" s="339"/>
      <c r="L967" s="339"/>
      <c r="M967" s="339"/>
      <c r="N967" s="339"/>
      <c r="O967" s="339"/>
      <c r="P967" s="339"/>
    </row>
    <row r="968" spans="1:16" hidden="1">
      <c r="A968" s="339"/>
      <c r="B968" s="339"/>
      <c r="C968" s="339"/>
      <c r="D968" s="339"/>
      <c r="E968" s="339"/>
      <c r="F968" s="388"/>
      <c r="G968" s="339"/>
      <c r="H968" s="339"/>
      <c r="I968" s="339"/>
      <c r="J968" s="339"/>
      <c r="K968" s="339"/>
      <c r="L968" s="339"/>
      <c r="M968" s="339"/>
      <c r="N968" s="339"/>
      <c r="O968" s="339"/>
      <c r="P968" s="339"/>
    </row>
    <row r="969" spans="1:16" hidden="1">
      <c r="A969" s="339"/>
      <c r="B969" s="339"/>
      <c r="C969" s="339"/>
      <c r="D969" s="339"/>
      <c r="E969" s="339"/>
      <c r="F969" s="388"/>
      <c r="G969" s="339"/>
      <c r="H969" s="339"/>
      <c r="I969" s="339"/>
      <c r="J969" s="339"/>
      <c r="K969" s="339"/>
      <c r="L969" s="339"/>
      <c r="M969" s="339"/>
      <c r="N969" s="339"/>
      <c r="O969" s="339"/>
      <c r="P969" s="339"/>
    </row>
    <row r="970" spans="1:16" hidden="1">
      <c r="A970" s="339"/>
      <c r="B970" s="339"/>
      <c r="C970" s="339"/>
      <c r="D970" s="339"/>
      <c r="E970" s="339"/>
      <c r="F970" s="388"/>
      <c r="G970" s="339"/>
      <c r="H970" s="339"/>
      <c r="I970" s="339"/>
      <c r="J970" s="339"/>
      <c r="K970" s="339"/>
      <c r="L970" s="339"/>
      <c r="M970" s="339"/>
      <c r="N970" s="339"/>
      <c r="O970" s="339"/>
      <c r="P970" s="339"/>
    </row>
    <row r="971" spans="1:16" hidden="1">
      <c r="A971" s="339"/>
      <c r="B971" s="339"/>
      <c r="C971" s="339"/>
      <c r="D971" s="339"/>
      <c r="E971" s="339"/>
      <c r="F971" s="388"/>
      <c r="G971" s="339"/>
      <c r="H971" s="339"/>
      <c r="I971" s="339"/>
      <c r="J971" s="339"/>
      <c r="K971" s="339"/>
      <c r="L971" s="339"/>
      <c r="M971" s="339"/>
      <c r="N971" s="339"/>
      <c r="O971" s="339"/>
      <c r="P971" s="339"/>
    </row>
    <row r="972" spans="1:16" hidden="1">
      <c r="A972" s="339"/>
      <c r="B972" s="339"/>
      <c r="C972" s="339"/>
      <c r="D972" s="339"/>
      <c r="E972" s="339"/>
      <c r="F972" s="388"/>
      <c r="G972" s="339"/>
      <c r="H972" s="339"/>
      <c r="I972" s="339"/>
      <c r="J972" s="339"/>
      <c r="K972" s="339"/>
      <c r="L972" s="339"/>
      <c r="M972" s="339"/>
      <c r="N972" s="339"/>
      <c r="O972" s="339"/>
      <c r="P972" s="339"/>
    </row>
    <row r="973" spans="1:16" hidden="1">
      <c r="A973" s="339"/>
      <c r="B973" s="339"/>
      <c r="C973" s="339"/>
      <c r="D973" s="339"/>
      <c r="E973" s="339"/>
      <c r="F973" s="388"/>
      <c r="G973" s="339"/>
      <c r="H973" s="339"/>
      <c r="I973" s="339"/>
      <c r="J973" s="339"/>
      <c r="K973" s="339"/>
      <c r="L973" s="339"/>
      <c r="M973" s="339"/>
      <c r="N973" s="339"/>
      <c r="O973" s="339"/>
      <c r="P973" s="339"/>
    </row>
    <row r="974" spans="1:16" hidden="1">
      <c r="A974" s="339"/>
      <c r="B974" s="339"/>
      <c r="C974" s="339"/>
      <c r="D974" s="339"/>
      <c r="E974" s="339"/>
      <c r="F974" s="388"/>
      <c r="G974" s="339"/>
      <c r="H974" s="339"/>
      <c r="I974" s="339"/>
      <c r="J974" s="339"/>
      <c r="K974" s="339"/>
      <c r="L974" s="339"/>
      <c r="M974" s="339"/>
      <c r="N974" s="339"/>
      <c r="O974" s="339"/>
      <c r="P974" s="339"/>
    </row>
    <row r="975" spans="1:16" hidden="1">
      <c r="A975" s="339"/>
      <c r="B975" s="339"/>
      <c r="C975" s="339"/>
      <c r="D975" s="339"/>
      <c r="E975" s="339"/>
      <c r="F975" s="388"/>
      <c r="G975" s="339"/>
      <c r="H975" s="339"/>
      <c r="I975" s="339"/>
      <c r="J975" s="339"/>
      <c r="K975" s="339"/>
      <c r="L975" s="339"/>
      <c r="M975" s="339"/>
      <c r="N975" s="339"/>
      <c r="O975" s="339"/>
      <c r="P975" s="339"/>
    </row>
    <row r="976" spans="1:16" hidden="1">
      <c r="A976" s="339"/>
      <c r="B976" s="339"/>
      <c r="C976" s="339"/>
      <c r="D976" s="339"/>
      <c r="E976" s="339"/>
      <c r="F976" s="388"/>
      <c r="G976" s="339"/>
      <c r="H976" s="339"/>
      <c r="I976" s="339"/>
      <c r="J976" s="339"/>
      <c r="K976" s="339"/>
      <c r="L976" s="339"/>
      <c r="M976" s="339"/>
      <c r="N976" s="339"/>
      <c r="O976" s="339"/>
      <c r="P976" s="339"/>
    </row>
    <row r="977" spans="1:16" hidden="1">
      <c r="A977" s="339"/>
      <c r="B977" s="339"/>
      <c r="C977" s="339"/>
      <c r="D977" s="339"/>
      <c r="E977" s="339"/>
      <c r="F977" s="388"/>
      <c r="G977" s="339"/>
      <c r="H977" s="339"/>
      <c r="I977" s="339"/>
      <c r="J977" s="339"/>
      <c r="K977" s="339"/>
      <c r="L977" s="339"/>
      <c r="M977" s="339"/>
      <c r="N977" s="339"/>
      <c r="O977" s="339"/>
      <c r="P977" s="339"/>
    </row>
    <row r="978" spans="1:16" hidden="1">
      <c r="A978" s="339"/>
      <c r="B978" s="339"/>
      <c r="C978" s="339"/>
      <c r="D978" s="339"/>
      <c r="E978" s="339"/>
      <c r="F978" s="388"/>
      <c r="G978" s="339"/>
      <c r="H978" s="339"/>
      <c r="I978" s="339"/>
      <c r="J978" s="339"/>
      <c r="K978" s="339"/>
      <c r="L978" s="339"/>
      <c r="M978" s="339"/>
      <c r="N978" s="339"/>
      <c r="O978" s="339"/>
      <c r="P978" s="339"/>
    </row>
    <row r="979" spans="1:16" hidden="1">
      <c r="A979" s="339"/>
      <c r="B979" s="339"/>
      <c r="C979" s="339"/>
      <c r="D979" s="339"/>
      <c r="E979" s="339"/>
      <c r="F979" s="388"/>
      <c r="G979" s="339"/>
      <c r="H979" s="339"/>
      <c r="I979" s="339"/>
      <c r="J979" s="339"/>
      <c r="K979" s="339"/>
      <c r="L979" s="339"/>
      <c r="M979" s="339"/>
      <c r="N979" s="339"/>
      <c r="O979" s="339"/>
      <c r="P979" s="339"/>
    </row>
    <row r="980" spans="1:16" hidden="1">
      <c r="A980" s="339"/>
      <c r="B980" s="339"/>
      <c r="C980" s="339"/>
      <c r="D980" s="339"/>
      <c r="E980" s="339"/>
      <c r="F980" s="388"/>
      <c r="G980" s="339"/>
      <c r="H980" s="339"/>
      <c r="I980" s="339"/>
      <c r="J980" s="339"/>
      <c r="K980" s="339"/>
      <c r="L980" s="339"/>
      <c r="M980" s="339"/>
      <c r="N980" s="339"/>
      <c r="O980" s="339"/>
      <c r="P980" s="339"/>
    </row>
    <row r="981" spans="1:16" hidden="1">
      <c r="A981" s="339"/>
      <c r="B981" s="339"/>
      <c r="C981" s="339"/>
      <c r="D981" s="339"/>
      <c r="E981" s="339"/>
      <c r="F981" s="388"/>
      <c r="G981" s="339"/>
      <c r="H981" s="339"/>
      <c r="I981" s="339"/>
      <c r="J981" s="339"/>
      <c r="K981" s="339"/>
      <c r="L981" s="339"/>
      <c r="M981" s="339"/>
      <c r="N981" s="339"/>
      <c r="O981" s="339"/>
      <c r="P981" s="339"/>
    </row>
    <row r="982" spans="1:16" hidden="1">
      <c r="A982" s="339"/>
      <c r="B982" s="339"/>
      <c r="C982" s="339"/>
      <c r="D982" s="339"/>
      <c r="E982" s="339"/>
      <c r="F982" s="388"/>
      <c r="G982" s="339"/>
      <c r="H982" s="339"/>
      <c r="I982" s="339"/>
      <c r="J982" s="339"/>
      <c r="K982" s="339"/>
      <c r="L982" s="339"/>
      <c r="M982" s="339"/>
      <c r="N982" s="339"/>
      <c r="O982" s="339"/>
      <c r="P982" s="339"/>
    </row>
    <row r="983" spans="1:16" hidden="1">
      <c r="A983" s="339"/>
      <c r="B983" s="339"/>
      <c r="C983" s="339"/>
      <c r="D983" s="339"/>
      <c r="E983" s="339"/>
      <c r="F983" s="388"/>
      <c r="G983" s="339"/>
      <c r="H983" s="339"/>
      <c r="I983" s="339"/>
      <c r="J983" s="339"/>
      <c r="K983" s="339"/>
      <c r="L983" s="339"/>
      <c r="M983" s="339"/>
      <c r="N983" s="339"/>
      <c r="O983" s="339"/>
      <c r="P983" s="339"/>
    </row>
    <row r="984" spans="1:16" hidden="1">
      <c r="A984" s="339"/>
      <c r="B984" s="339"/>
      <c r="C984" s="339"/>
      <c r="D984" s="339"/>
      <c r="E984" s="339"/>
      <c r="F984" s="388"/>
      <c r="G984" s="339"/>
      <c r="H984" s="339"/>
      <c r="I984" s="339"/>
      <c r="J984" s="339"/>
      <c r="K984" s="339"/>
      <c r="L984" s="339"/>
      <c r="M984" s="339"/>
      <c r="N984" s="339"/>
      <c r="O984" s="339"/>
      <c r="P984" s="339"/>
    </row>
    <row r="985" spans="1:16" hidden="1">
      <c r="A985" s="339"/>
      <c r="B985" s="339"/>
      <c r="C985" s="339"/>
      <c r="D985" s="339"/>
      <c r="E985" s="339"/>
      <c r="F985" s="388"/>
      <c r="G985" s="339"/>
      <c r="H985" s="339"/>
      <c r="I985" s="339"/>
      <c r="J985" s="339"/>
      <c r="K985" s="339"/>
      <c r="L985" s="339"/>
      <c r="M985" s="339"/>
      <c r="N985" s="339"/>
      <c r="O985" s="339"/>
      <c r="P985" s="339"/>
    </row>
    <row r="986" spans="1:16" hidden="1">
      <c r="A986" s="339"/>
      <c r="B986" s="339"/>
      <c r="C986" s="339"/>
      <c r="D986" s="339"/>
      <c r="E986" s="339"/>
      <c r="F986" s="388"/>
      <c r="G986" s="339"/>
      <c r="H986" s="339"/>
      <c r="I986" s="339"/>
      <c r="J986" s="339"/>
      <c r="K986" s="339"/>
      <c r="L986" s="339"/>
      <c r="M986" s="339"/>
      <c r="N986" s="339"/>
      <c r="O986" s="339"/>
      <c r="P986" s="339"/>
    </row>
    <row r="987" spans="1:16" hidden="1">
      <c r="A987" s="339"/>
      <c r="B987" s="339"/>
      <c r="C987" s="339"/>
      <c r="D987" s="339"/>
      <c r="E987" s="339"/>
      <c r="F987" s="388"/>
      <c r="G987" s="339"/>
      <c r="H987" s="339"/>
      <c r="I987" s="339"/>
      <c r="J987" s="339"/>
      <c r="K987" s="339"/>
      <c r="L987" s="339"/>
      <c r="M987" s="339"/>
      <c r="N987" s="339"/>
      <c r="O987" s="339"/>
      <c r="P987" s="339"/>
    </row>
    <row r="988" spans="1:16" hidden="1">
      <c r="A988" s="339"/>
      <c r="B988" s="339"/>
      <c r="C988" s="339"/>
      <c r="D988" s="339"/>
      <c r="E988" s="339"/>
      <c r="F988" s="388"/>
      <c r="G988" s="339"/>
      <c r="H988" s="339"/>
      <c r="I988" s="339"/>
      <c r="J988" s="339"/>
      <c r="K988" s="339"/>
      <c r="L988" s="339"/>
      <c r="M988" s="339"/>
      <c r="N988" s="339"/>
      <c r="O988" s="339"/>
      <c r="P988" s="339"/>
    </row>
    <row r="989" spans="1:16" hidden="1">
      <c r="A989" s="339"/>
      <c r="B989" s="339"/>
      <c r="C989" s="339"/>
      <c r="D989" s="339"/>
      <c r="E989" s="339"/>
      <c r="F989" s="388"/>
      <c r="G989" s="339"/>
      <c r="H989" s="339"/>
      <c r="I989" s="339"/>
      <c r="J989" s="339"/>
      <c r="K989" s="339"/>
      <c r="L989" s="339"/>
      <c r="M989" s="339"/>
      <c r="N989" s="339"/>
      <c r="O989" s="339"/>
      <c r="P989" s="339"/>
    </row>
    <row r="990" spans="1:16" hidden="1">
      <c r="A990" s="339"/>
      <c r="B990" s="339"/>
      <c r="C990" s="339"/>
      <c r="D990" s="339"/>
      <c r="E990" s="339"/>
      <c r="F990" s="388"/>
      <c r="G990" s="339"/>
      <c r="H990" s="339"/>
      <c r="I990" s="339"/>
      <c r="J990" s="339"/>
      <c r="K990" s="339"/>
      <c r="L990" s="339"/>
      <c r="M990" s="339"/>
      <c r="N990" s="339"/>
      <c r="O990" s="339"/>
      <c r="P990" s="339"/>
    </row>
    <row r="991" spans="1:16" hidden="1">
      <c r="A991" s="339"/>
      <c r="B991" s="339"/>
      <c r="C991" s="339"/>
      <c r="D991" s="339"/>
      <c r="E991" s="339"/>
      <c r="F991" s="388"/>
      <c r="G991" s="339"/>
      <c r="H991" s="339"/>
      <c r="I991" s="339"/>
      <c r="J991" s="339"/>
      <c r="K991" s="339"/>
      <c r="L991" s="339"/>
      <c r="M991" s="339"/>
      <c r="N991" s="339"/>
      <c r="O991" s="339"/>
      <c r="P991" s="339"/>
    </row>
    <row r="992" spans="1:16" hidden="1">
      <c r="A992" s="339"/>
      <c r="B992" s="339"/>
      <c r="C992" s="339"/>
      <c r="D992" s="339"/>
      <c r="E992" s="339"/>
      <c r="F992" s="388"/>
      <c r="G992" s="339"/>
      <c r="H992" s="339"/>
      <c r="I992" s="339"/>
      <c r="J992" s="339"/>
      <c r="K992" s="339"/>
      <c r="L992" s="339"/>
      <c r="M992" s="339"/>
      <c r="N992" s="339"/>
      <c r="O992" s="339"/>
      <c r="P992" s="339"/>
    </row>
    <row r="993" spans="1:16" hidden="1">
      <c r="A993" s="339"/>
      <c r="B993" s="339"/>
      <c r="C993" s="339"/>
      <c r="D993" s="339"/>
      <c r="E993" s="339"/>
      <c r="F993" s="388"/>
      <c r="G993" s="339"/>
      <c r="H993" s="339"/>
      <c r="I993" s="339"/>
      <c r="J993" s="339"/>
      <c r="K993" s="339"/>
      <c r="L993" s="339"/>
      <c r="M993" s="339"/>
      <c r="N993" s="339"/>
      <c r="O993" s="339"/>
      <c r="P993" s="339"/>
    </row>
    <row r="994" spans="1:16" hidden="1">
      <c r="A994" s="339"/>
      <c r="B994" s="339"/>
      <c r="C994" s="339"/>
      <c r="D994" s="339"/>
      <c r="E994" s="339"/>
      <c r="F994" s="388"/>
      <c r="G994" s="339"/>
      <c r="H994" s="339"/>
      <c r="I994" s="339"/>
      <c r="J994" s="339"/>
      <c r="K994" s="339"/>
      <c r="L994" s="339"/>
      <c r="M994" s="339"/>
      <c r="N994" s="339"/>
      <c r="O994" s="339"/>
      <c r="P994" s="339"/>
    </row>
    <row r="995" spans="1:16" hidden="1">
      <c r="A995" s="339"/>
      <c r="B995" s="339"/>
      <c r="C995" s="339"/>
      <c r="D995" s="339"/>
      <c r="E995" s="339"/>
      <c r="F995" s="388"/>
      <c r="G995" s="339"/>
      <c r="H995" s="339"/>
      <c r="I995" s="339"/>
      <c r="J995" s="339"/>
      <c r="K995" s="339"/>
      <c r="L995" s="339"/>
      <c r="M995" s="339"/>
      <c r="N995" s="339"/>
      <c r="O995" s="339"/>
      <c r="P995" s="339"/>
    </row>
    <row r="996" spans="1:16" hidden="1">
      <c r="A996" s="339"/>
      <c r="B996" s="339"/>
      <c r="C996" s="339"/>
      <c r="D996" s="339"/>
      <c r="E996" s="339"/>
      <c r="F996" s="388"/>
      <c r="G996" s="339"/>
      <c r="H996" s="339"/>
      <c r="I996" s="339"/>
      <c r="J996" s="339"/>
      <c r="K996" s="339"/>
      <c r="L996" s="339"/>
      <c r="M996" s="339"/>
      <c r="N996" s="339"/>
      <c r="O996" s="339"/>
      <c r="P996" s="339"/>
    </row>
    <row r="997" spans="1:16" hidden="1">
      <c r="A997" s="339"/>
      <c r="B997" s="339"/>
      <c r="C997" s="339"/>
      <c r="D997" s="339"/>
      <c r="E997" s="339"/>
      <c r="F997" s="388"/>
      <c r="G997" s="339"/>
      <c r="H997" s="339"/>
      <c r="I997" s="339"/>
      <c r="J997" s="339"/>
      <c r="K997" s="339"/>
      <c r="L997" s="339"/>
      <c r="M997" s="339"/>
      <c r="N997" s="339"/>
      <c r="O997" s="339"/>
      <c r="P997" s="339"/>
    </row>
    <row r="998" spans="1:16" hidden="1">
      <c r="A998" s="339"/>
      <c r="B998" s="339"/>
      <c r="C998" s="339"/>
      <c r="D998" s="339"/>
      <c r="E998" s="339"/>
      <c r="F998" s="388"/>
      <c r="G998" s="339"/>
      <c r="H998" s="339"/>
      <c r="I998" s="339"/>
      <c r="J998" s="339"/>
      <c r="K998" s="339"/>
      <c r="L998" s="339"/>
      <c r="M998" s="339"/>
      <c r="N998" s="339"/>
      <c r="O998" s="339"/>
      <c r="P998" s="339"/>
    </row>
    <row r="999" spans="1:16" hidden="1">
      <c r="A999" s="339"/>
      <c r="B999" s="339"/>
      <c r="C999" s="339"/>
      <c r="D999" s="339"/>
      <c r="E999" s="339"/>
      <c r="F999" s="388"/>
      <c r="G999" s="339"/>
      <c r="H999" s="339"/>
      <c r="I999" s="339"/>
      <c r="J999" s="339"/>
      <c r="K999" s="339"/>
      <c r="L999" s="339"/>
      <c r="M999" s="339"/>
      <c r="N999" s="339"/>
      <c r="O999" s="339"/>
      <c r="P999" s="339"/>
    </row>
    <row r="1000" spans="1:16" hidden="1">
      <c r="A1000" s="339"/>
      <c r="B1000" s="339"/>
      <c r="C1000" s="339"/>
      <c r="D1000" s="339"/>
      <c r="E1000" s="339"/>
      <c r="F1000" s="388"/>
      <c r="G1000" s="339"/>
      <c r="H1000" s="339"/>
      <c r="I1000" s="339"/>
      <c r="J1000" s="339"/>
      <c r="K1000" s="339"/>
      <c r="L1000" s="339"/>
      <c r="M1000" s="339"/>
      <c r="N1000" s="339"/>
      <c r="O1000" s="339"/>
      <c r="P1000" s="339"/>
    </row>
    <row r="1001" spans="1:16" hidden="1">
      <c r="A1001" s="339"/>
      <c r="B1001" s="339"/>
      <c r="C1001" s="339"/>
      <c r="D1001" s="339"/>
      <c r="E1001" s="339"/>
      <c r="F1001" s="388"/>
      <c r="G1001" s="339"/>
      <c r="H1001" s="339"/>
      <c r="I1001" s="339"/>
      <c r="J1001" s="339"/>
      <c r="K1001" s="339"/>
      <c r="L1001" s="339"/>
      <c r="M1001" s="339"/>
      <c r="N1001" s="339"/>
      <c r="O1001" s="339"/>
      <c r="P1001" s="339"/>
    </row>
    <row r="1002" spans="1:16" hidden="1">
      <c r="A1002" s="339"/>
      <c r="B1002" s="339"/>
      <c r="C1002" s="339"/>
      <c r="D1002" s="339"/>
      <c r="E1002" s="339"/>
      <c r="F1002" s="388"/>
      <c r="G1002" s="339"/>
      <c r="H1002" s="339"/>
      <c r="I1002" s="339"/>
      <c r="J1002" s="339"/>
      <c r="K1002" s="339"/>
      <c r="L1002" s="339"/>
      <c r="M1002" s="339"/>
      <c r="N1002" s="339"/>
      <c r="O1002" s="339"/>
      <c r="P1002" s="339"/>
    </row>
    <row r="1003" spans="1:16" hidden="1">
      <c r="A1003" s="339"/>
      <c r="B1003" s="339"/>
      <c r="C1003" s="339"/>
      <c r="D1003" s="339"/>
      <c r="E1003" s="339"/>
      <c r="F1003" s="388"/>
      <c r="G1003" s="339"/>
      <c r="H1003" s="339"/>
      <c r="I1003" s="339"/>
      <c r="J1003" s="339"/>
      <c r="K1003" s="339"/>
      <c r="L1003" s="339"/>
      <c r="M1003" s="339"/>
      <c r="N1003" s="339"/>
      <c r="O1003" s="339"/>
      <c r="P1003" s="339"/>
    </row>
    <row r="1004" spans="1:16" hidden="1">
      <c r="A1004" s="339"/>
      <c r="B1004" s="339"/>
      <c r="C1004" s="339"/>
      <c r="D1004" s="339"/>
      <c r="E1004" s="339"/>
      <c r="F1004" s="388"/>
      <c r="G1004" s="339"/>
      <c r="H1004" s="339"/>
      <c r="I1004" s="339"/>
      <c r="J1004" s="339"/>
      <c r="K1004" s="339"/>
      <c r="L1004" s="339"/>
      <c r="M1004" s="339"/>
      <c r="N1004" s="339"/>
      <c r="O1004" s="339"/>
      <c r="P1004" s="339"/>
    </row>
    <row r="1005" spans="1:16" hidden="1">
      <c r="A1005" s="339"/>
      <c r="B1005" s="339"/>
      <c r="C1005" s="339"/>
      <c r="D1005" s="339"/>
      <c r="E1005" s="339"/>
      <c r="F1005" s="388"/>
      <c r="G1005" s="339"/>
      <c r="H1005" s="339"/>
      <c r="I1005" s="339"/>
      <c r="J1005" s="339"/>
      <c r="K1005" s="339"/>
      <c r="L1005" s="339"/>
      <c r="M1005" s="339"/>
      <c r="N1005" s="339"/>
      <c r="O1005" s="339"/>
      <c r="P1005" s="339"/>
    </row>
    <row r="1006" spans="1:16" hidden="1">
      <c r="A1006" s="339"/>
      <c r="B1006" s="339"/>
      <c r="C1006" s="339"/>
      <c r="D1006" s="339"/>
      <c r="E1006" s="339"/>
      <c r="F1006" s="388"/>
      <c r="G1006" s="339"/>
      <c r="H1006" s="339"/>
      <c r="I1006" s="339"/>
      <c r="J1006" s="339"/>
      <c r="K1006" s="339"/>
      <c r="L1006" s="339"/>
      <c r="M1006" s="339"/>
      <c r="N1006" s="339"/>
      <c r="O1006" s="339"/>
      <c r="P1006" s="339"/>
    </row>
    <row r="1007" spans="1:16" hidden="1">
      <c r="A1007" s="339"/>
      <c r="B1007" s="339"/>
      <c r="C1007" s="339"/>
      <c r="D1007" s="339"/>
      <c r="E1007" s="339"/>
      <c r="F1007" s="388"/>
      <c r="G1007" s="339"/>
      <c r="H1007" s="339"/>
      <c r="I1007" s="339"/>
      <c r="J1007" s="339"/>
      <c r="K1007" s="339"/>
      <c r="L1007" s="339"/>
      <c r="M1007" s="339"/>
      <c r="N1007" s="339"/>
      <c r="O1007" s="339"/>
      <c r="P1007" s="339"/>
    </row>
    <row r="1008" spans="1:16" hidden="1">
      <c r="A1008" s="339"/>
      <c r="B1008" s="339"/>
      <c r="C1008" s="339"/>
      <c r="D1008" s="339"/>
      <c r="E1008" s="339"/>
      <c r="F1008" s="388"/>
      <c r="G1008" s="339"/>
      <c r="H1008" s="339"/>
      <c r="I1008" s="339"/>
      <c r="J1008" s="339"/>
      <c r="K1008" s="339"/>
      <c r="L1008" s="339"/>
      <c r="M1008" s="339"/>
      <c r="N1008" s="339"/>
      <c r="O1008" s="339"/>
      <c r="P1008" s="339"/>
    </row>
    <row r="1009" spans="1:16" hidden="1">
      <c r="A1009" s="339"/>
      <c r="B1009" s="339"/>
      <c r="C1009" s="339"/>
      <c r="D1009" s="339"/>
      <c r="E1009" s="339"/>
      <c r="F1009" s="388"/>
      <c r="G1009" s="339"/>
      <c r="H1009" s="339"/>
      <c r="I1009" s="339"/>
      <c r="J1009" s="339"/>
      <c r="K1009" s="339"/>
      <c r="L1009" s="339"/>
      <c r="M1009" s="339"/>
      <c r="N1009" s="339"/>
      <c r="O1009" s="339"/>
      <c r="P1009" s="339"/>
    </row>
    <row r="1010" spans="1:16" hidden="1">
      <c r="A1010" s="339"/>
      <c r="B1010" s="339"/>
      <c r="C1010" s="339"/>
      <c r="D1010" s="339"/>
      <c r="E1010" s="339"/>
      <c r="F1010" s="388"/>
      <c r="G1010" s="339"/>
      <c r="H1010" s="339"/>
      <c r="I1010" s="339"/>
      <c r="J1010" s="339"/>
      <c r="K1010" s="339"/>
      <c r="L1010" s="339"/>
      <c r="M1010" s="339"/>
      <c r="N1010" s="339"/>
      <c r="O1010" s="339"/>
      <c r="P1010" s="339"/>
    </row>
    <row r="1011" spans="1:16" hidden="1">
      <c r="A1011" s="339"/>
      <c r="B1011" s="339"/>
      <c r="C1011" s="339"/>
      <c r="D1011" s="339"/>
      <c r="E1011" s="339"/>
      <c r="F1011" s="388"/>
      <c r="G1011" s="339"/>
      <c r="H1011" s="339"/>
      <c r="I1011" s="339"/>
      <c r="J1011" s="339"/>
      <c r="K1011" s="339"/>
      <c r="L1011" s="339"/>
      <c r="M1011" s="339"/>
      <c r="N1011" s="339"/>
      <c r="O1011" s="339"/>
      <c r="P1011" s="339"/>
    </row>
    <row r="1012" spans="1:16" hidden="1">
      <c r="A1012" s="339"/>
      <c r="B1012" s="339"/>
      <c r="C1012" s="339"/>
      <c r="D1012" s="339"/>
      <c r="E1012" s="339"/>
      <c r="F1012" s="388"/>
      <c r="G1012" s="339"/>
      <c r="H1012" s="339"/>
      <c r="I1012" s="339"/>
      <c r="J1012" s="339"/>
      <c r="K1012" s="339"/>
      <c r="L1012" s="339"/>
      <c r="M1012" s="339"/>
      <c r="N1012" s="339"/>
      <c r="O1012" s="339"/>
      <c r="P1012" s="339"/>
    </row>
    <row r="1013" spans="1:16" hidden="1">
      <c r="A1013" s="339"/>
      <c r="B1013" s="339"/>
      <c r="C1013" s="339"/>
      <c r="D1013" s="339"/>
      <c r="E1013" s="339"/>
      <c r="F1013" s="388"/>
      <c r="G1013" s="339"/>
      <c r="H1013" s="339"/>
      <c r="I1013" s="339"/>
      <c r="J1013" s="339"/>
      <c r="K1013" s="339"/>
      <c r="L1013" s="339"/>
      <c r="M1013" s="339"/>
      <c r="N1013" s="339"/>
      <c r="O1013" s="339"/>
      <c r="P1013" s="339"/>
    </row>
    <row r="1014" spans="1:16" hidden="1">
      <c r="A1014" s="339"/>
      <c r="B1014" s="339"/>
      <c r="C1014" s="339"/>
      <c r="D1014" s="339"/>
      <c r="E1014" s="339"/>
      <c r="F1014" s="388"/>
      <c r="G1014" s="339"/>
      <c r="H1014" s="339"/>
      <c r="I1014" s="339"/>
      <c r="J1014" s="339"/>
      <c r="K1014" s="339"/>
      <c r="L1014" s="339"/>
      <c r="M1014" s="339"/>
      <c r="N1014" s="339"/>
      <c r="O1014" s="339"/>
      <c r="P1014" s="339"/>
    </row>
    <row r="1015" spans="1:16" hidden="1">
      <c r="A1015" s="339"/>
      <c r="B1015" s="339"/>
      <c r="C1015" s="339"/>
      <c r="D1015" s="339"/>
      <c r="E1015" s="339"/>
      <c r="F1015" s="388"/>
      <c r="G1015" s="339"/>
      <c r="H1015" s="339"/>
      <c r="I1015" s="339"/>
      <c r="J1015" s="339"/>
      <c r="K1015" s="339"/>
      <c r="L1015" s="339"/>
      <c r="M1015" s="339"/>
      <c r="N1015" s="339"/>
      <c r="O1015" s="339"/>
      <c r="P1015" s="339"/>
    </row>
    <row r="1016" spans="1:16" hidden="1">
      <c r="A1016" s="339"/>
      <c r="B1016" s="339"/>
      <c r="C1016" s="339"/>
      <c r="D1016" s="339"/>
      <c r="E1016" s="339"/>
      <c r="F1016" s="388"/>
      <c r="G1016" s="339"/>
      <c r="H1016" s="339"/>
      <c r="I1016" s="339"/>
      <c r="J1016" s="339"/>
      <c r="K1016" s="339"/>
      <c r="L1016" s="339"/>
      <c r="M1016" s="339"/>
      <c r="N1016" s="339"/>
      <c r="O1016" s="339"/>
      <c r="P1016" s="339"/>
    </row>
    <row r="1017" spans="1:16" hidden="1">
      <c r="A1017" s="339"/>
      <c r="B1017" s="339"/>
      <c r="C1017" s="339"/>
      <c r="D1017" s="339"/>
      <c r="E1017" s="339"/>
      <c r="F1017" s="388"/>
      <c r="G1017" s="339"/>
      <c r="H1017" s="339"/>
      <c r="I1017" s="339"/>
      <c r="J1017" s="339"/>
      <c r="K1017" s="339"/>
      <c r="L1017" s="339"/>
      <c r="M1017" s="339"/>
      <c r="N1017" s="339"/>
      <c r="O1017" s="339"/>
      <c r="P1017" s="339"/>
    </row>
    <row r="1018" spans="1:16" hidden="1">
      <c r="A1018" s="339"/>
      <c r="B1018" s="339"/>
      <c r="C1018" s="339"/>
      <c r="D1018" s="339"/>
      <c r="E1018" s="339"/>
      <c r="F1018" s="388"/>
      <c r="G1018" s="339"/>
      <c r="H1018" s="339"/>
      <c r="I1018" s="339"/>
      <c r="J1018" s="339"/>
      <c r="K1018" s="339"/>
      <c r="L1018" s="339"/>
      <c r="M1018" s="339"/>
      <c r="N1018" s="339"/>
      <c r="O1018" s="339"/>
      <c r="P1018" s="339"/>
    </row>
    <row r="1019" spans="1:16" hidden="1">
      <c r="A1019" s="339"/>
      <c r="B1019" s="339"/>
      <c r="C1019" s="339"/>
      <c r="D1019" s="339"/>
      <c r="E1019" s="339"/>
      <c r="F1019" s="388"/>
      <c r="G1019" s="339"/>
      <c r="H1019" s="339"/>
      <c r="I1019" s="339"/>
      <c r="J1019" s="339"/>
      <c r="K1019" s="339"/>
      <c r="L1019" s="339"/>
      <c r="M1019" s="339"/>
      <c r="N1019" s="339"/>
      <c r="O1019" s="339"/>
      <c r="P1019" s="339"/>
    </row>
    <row r="1020" spans="1:16" hidden="1">
      <c r="A1020" s="339"/>
      <c r="B1020" s="339"/>
      <c r="C1020" s="339"/>
      <c r="D1020" s="339"/>
      <c r="E1020" s="339"/>
      <c r="F1020" s="388"/>
      <c r="G1020" s="339"/>
      <c r="H1020" s="339"/>
      <c r="I1020" s="339"/>
      <c r="J1020" s="339"/>
      <c r="K1020" s="339"/>
      <c r="L1020" s="339"/>
      <c r="M1020" s="339"/>
      <c r="N1020" s="339"/>
      <c r="O1020" s="339"/>
      <c r="P1020" s="339"/>
    </row>
    <row r="1021" spans="1:16" hidden="1">
      <c r="A1021" s="339"/>
      <c r="B1021" s="339"/>
      <c r="C1021" s="339"/>
      <c r="D1021" s="339"/>
      <c r="E1021" s="339"/>
      <c r="F1021" s="388"/>
      <c r="G1021" s="339"/>
      <c r="H1021" s="339"/>
      <c r="I1021" s="339"/>
      <c r="J1021" s="339"/>
      <c r="K1021" s="339"/>
      <c r="L1021" s="339"/>
      <c r="M1021" s="339"/>
      <c r="N1021" s="339"/>
      <c r="O1021" s="339"/>
      <c r="P1021" s="339"/>
    </row>
    <row r="1022" spans="1:16" hidden="1">
      <c r="A1022" s="339"/>
      <c r="B1022" s="339"/>
      <c r="C1022" s="339"/>
      <c r="D1022" s="339"/>
      <c r="E1022" s="339"/>
      <c r="F1022" s="388"/>
      <c r="G1022" s="339"/>
      <c r="H1022" s="339"/>
      <c r="I1022" s="339"/>
      <c r="J1022" s="339"/>
      <c r="K1022" s="339"/>
      <c r="L1022" s="339"/>
      <c r="M1022" s="339"/>
      <c r="N1022" s="339"/>
      <c r="O1022" s="339"/>
      <c r="P1022" s="339"/>
    </row>
    <row r="1023" spans="1:16" hidden="1">
      <c r="A1023" s="339"/>
      <c r="B1023" s="339"/>
      <c r="C1023" s="339"/>
      <c r="D1023" s="339"/>
      <c r="E1023" s="339"/>
      <c r="F1023" s="388"/>
      <c r="G1023" s="339"/>
      <c r="H1023" s="339"/>
      <c r="I1023" s="339"/>
      <c r="J1023" s="339"/>
      <c r="K1023" s="339"/>
      <c r="L1023" s="339"/>
      <c r="M1023" s="339"/>
      <c r="N1023" s="339"/>
      <c r="O1023" s="339"/>
      <c r="P1023" s="339"/>
    </row>
    <row r="1024" spans="1:16" hidden="1">
      <c r="A1024" s="339"/>
      <c r="B1024" s="339"/>
      <c r="C1024" s="339"/>
      <c r="D1024" s="339"/>
      <c r="E1024" s="339"/>
      <c r="F1024" s="388"/>
      <c r="G1024" s="339"/>
      <c r="H1024" s="339"/>
      <c r="I1024" s="339"/>
      <c r="J1024" s="339"/>
      <c r="K1024" s="339"/>
      <c r="L1024" s="339"/>
      <c r="M1024" s="339"/>
      <c r="N1024" s="339"/>
      <c r="O1024" s="339"/>
      <c r="P1024" s="339"/>
    </row>
    <row r="1025" spans="1:16" hidden="1">
      <c r="A1025" s="339"/>
      <c r="B1025" s="339"/>
      <c r="C1025" s="339"/>
      <c r="D1025" s="339"/>
      <c r="E1025" s="339"/>
      <c r="F1025" s="388"/>
      <c r="G1025" s="339"/>
      <c r="H1025" s="339"/>
      <c r="I1025" s="339"/>
      <c r="J1025" s="339"/>
      <c r="K1025" s="339"/>
      <c r="L1025" s="339"/>
      <c r="M1025" s="339"/>
      <c r="N1025" s="339"/>
      <c r="O1025" s="339"/>
      <c r="P1025" s="339"/>
    </row>
    <row r="1026" spans="1:16" hidden="1">
      <c r="A1026" s="339"/>
      <c r="B1026" s="339"/>
      <c r="C1026" s="339"/>
      <c r="D1026" s="339"/>
      <c r="E1026" s="339"/>
      <c r="F1026" s="388"/>
      <c r="G1026" s="339"/>
      <c r="H1026" s="339"/>
      <c r="I1026" s="339"/>
      <c r="J1026" s="339"/>
      <c r="K1026" s="339"/>
      <c r="L1026" s="339"/>
      <c r="M1026" s="339"/>
      <c r="N1026" s="339"/>
      <c r="O1026" s="339"/>
      <c r="P1026" s="339"/>
    </row>
    <row r="1027" spans="1:16" hidden="1">
      <c r="A1027" s="339"/>
      <c r="B1027" s="339"/>
      <c r="C1027" s="339"/>
      <c r="D1027" s="339"/>
      <c r="E1027" s="339"/>
      <c r="F1027" s="388"/>
      <c r="G1027" s="339"/>
      <c r="H1027" s="339"/>
      <c r="I1027" s="339"/>
      <c r="J1027" s="339"/>
      <c r="K1027" s="339"/>
      <c r="L1027" s="339"/>
      <c r="M1027" s="339"/>
      <c r="N1027" s="339"/>
      <c r="O1027" s="339"/>
      <c r="P1027" s="339"/>
    </row>
    <row r="1028" spans="1:16" hidden="1">
      <c r="A1028" s="339"/>
      <c r="B1028" s="339"/>
      <c r="C1028" s="339"/>
      <c r="D1028" s="339"/>
      <c r="E1028" s="339"/>
      <c r="F1028" s="388"/>
      <c r="G1028" s="339"/>
      <c r="H1028" s="339"/>
      <c r="I1028" s="339"/>
      <c r="J1028" s="339"/>
      <c r="K1028" s="339"/>
      <c r="L1028" s="339"/>
      <c r="M1028" s="339"/>
      <c r="N1028" s="339"/>
      <c r="O1028" s="339"/>
      <c r="P1028" s="339"/>
    </row>
    <row r="1029" spans="1:16" hidden="1">
      <c r="A1029" s="339"/>
      <c r="B1029" s="339"/>
      <c r="C1029" s="339"/>
      <c r="D1029" s="339"/>
      <c r="E1029" s="339"/>
      <c r="F1029" s="388"/>
      <c r="G1029" s="339"/>
      <c r="H1029" s="339"/>
      <c r="I1029" s="339"/>
      <c r="J1029" s="339"/>
      <c r="K1029" s="339"/>
      <c r="L1029" s="339"/>
      <c r="M1029" s="339"/>
      <c r="N1029" s="339"/>
      <c r="O1029" s="339"/>
      <c r="P1029" s="339"/>
    </row>
    <row r="1030" spans="1:16" hidden="1">
      <c r="A1030" s="339"/>
      <c r="B1030" s="339"/>
      <c r="C1030" s="339"/>
      <c r="D1030" s="339"/>
      <c r="E1030" s="339"/>
      <c r="F1030" s="388"/>
      <c r="G1030" s="339"/>
      <c r="H1030" s="339"/>
      <c r="I1030" s="339"/>
      <c r="J1030" s="339"/>
      <c r="K1030" s="339"/>
      <c r="L1030" s="339"/>
      <c r="M1030" s="339"/>
      <c r="N1030" s="339"/>
      <c r="O1030" s="339"/>
      <c r="P1030" s="339"/>
    </row>
    <row r="1031" spans="1:16" hidden="1">
      <c r="A1031" s="339"/>
      <c r="B1031" s="339"/>
      <c r="C1031" s="339"/>
      <c r="D1031" s="339"/>
      <c r="E1031" s="339"/>
      <c r="F1031" s="388"/>
      <c r="G1031" s="339"/>
      <c r="H1031" s="339"/>
      <c r="I1031" s="339"/>
      <c r="J1031" s="339"/>
      <c r="K1031" s="339"/>
      <c r="L1031" s="339"/>
      <c r="M1031" s="339"/>
      <c r="N1031" s="339"/>
      <c r="O1031" s="339"/>
      <c r="P1031" s="339"/>
    </row>
    <row r="1032" spans="1:16" hidden="1">
      <c r="A1032" s="339"/>
      <c r="B1032" s="339"/>
      <c r="C1032" s="339"/>
      <c r="D1032" s="339"/>
      <c r="E1032" s="339"/>
      <c r="F1032" s="388"/>
      <c r="G1032" s="339"/>
      <c r="H1032" s="339"/>
      <c r="I1032" s="339"/>
      <c r="J1032" s="339"/>
      <c r="K1032" s="339"/>
      <c r="L1032" s="339"/>
      <c r="M1032" s="339"/>
      <c r="N1032" s="339"/>
      <c r="O1032" s="339"/>
      <c r="P1032" s="339"/>
    </row>
    <row r="1033" spans="1:16" hidden="1">
      <c r="A1033" s="339"/>
      <c r="B1033" s="339"/>
      <c r="C1033" s="339"/>
      <c r="D1033" s="339"/>
      <c r="E1033" s="339"/>
      <c r="F1033" s="388"/>
      <c r="G1033" s="339"/>
      <c r="H1033" s="339"/>
      <c r="I1033" s="339"/>
      <c r="J1033" s="339"/>
      <c r="K1033" s="339"/>
      <c r="L1033" s="339"/>
      <c r="M1033" s="339"/>
      <c r="N1033" s="339"/>
      <c r="O1033" s="339"/>
      <c r="P1033" s="339"/>
    </row>
    <row r="1034" spans="1:16" hidden="1">
      <c r="A1034" s="339"/>
      <c r="B1034" s="339"/>
      <c r="C1034" s="339"/>
      <c r="D1034" s="339"/>
      <c r="E1034" s="339"/>
      <c r="F1034" s="388"/>
      <c r="G1034" s="339"/>
      <c r="H1034" s="339"/>
      <c r="I1034" s="339"/>
      <c r="J1034" s="339"/>
      <c r="K1034" s="339"/>
      <c r="L1034" s="339"/>
      <c r="M1034" s="339"/>
      <c r="N1034" s="339"/>
      <c r="O1034" s="339"/>
      <c r="P1034" s="339"/>
    </row>
    <row r="1035" spans="1:16" hidden="1">
      <c r="A1035" s="339"/>
      <c r="B1035" s="339"/>
      <c r="C1035" s="339"/>
      <c r="D1035" s="339"/>
      <c r="E1035" s="339"/>
      <c r="F1035" s="388"/>
      <c r="G1035" s="339"/>
      <c r="H1035" s="339"/>
      <c r="I1035" s="339"/>
      <c r="J1035" s="339"/>
      <c r="K1035" s="339"/>
      <c r="L1035" s="339"/>
      <c r="M1035" s="339"/>
      <c r="N1035" s="339"/>
      <c r="O1035" s="339"/>
      <c r="P1035" s="339"/>
    </row>
    <row r="1036" spans="1:16" hidden="1">
      <c r="A1036" s="339"/>
      <c r="B1036" s="339"/>
      <c r="C1036" s="339"/>
      <c r="D1036" s="339"/>
      <c r="E1036" s="339"/>
      <c r="F1036" s="388"/>
      <c r="G1036" s="339"/>
      <c r="H1036" s="339"/>
      <c r="I1036" s="339"/>
      <c r="J1036" s="339"/>
      <c r="K1036" s="339"/>
      <c r="L1036" s="339"/>
      <c r="M1036" s="339"/>
      <c r="N1036" s="339"/>
      <c r="O1036" s="339"/>
      <c r="P1036" s="339"/>
    </row>
    <row r="1037" spans="1:16" hidden="1">
      <c r="A1037" s="339"/>
      <c r="B1037" s="339"/>
      <c r="C1037" s="339"/>
      <c r="D1037" s="339"/>
      <c r="E1037" s="339"/>
      <c r="F1037" s="388"/>
      <c r="G1037" s="339"/>
      <c r="H1037" s="339"/>
      <c r="I1037" s="339"/>
      <c r="J1037" s="339"/>
      <c r="K1037" s="339"/>
      <c r="L1037" s="339"/>
      <c r="M1037" s="339"/>
      <c r="N1037" s="339"/>
      <c r="O1037" s="339"/>
      <c r="P1037" s="339"/>
    </row>
    <row r="1038" spans="1:16" hidden="1">
      <c r="A1038" s="339"/>
      <c r="B1038" s="339"/>
      <c r="C1038" s="339"/>
      <c r="D1038" s="339"/>
      <c r="E1038" s="339"/>
      <c r="F1038" s="388"/>
      <c r="G1038" s="339"/>
      <c r="H1038" s="339"/>
      <c r="I1038" s="339"/>
      <c r="J1038" s="339"/>
      <c r="K1038" s="339"/>
      <c r="L1038" s="339"/>
      <c r="M1038" s="339"/>
      <c r="N1038" s="339"/>
      <c r="O1038" s="339"/>
      <c r="P1038" s="339"/>
    </row>
    <row r="1039" spans="1:16" hidden="1">
      <c r="A1039" s="339"/>
      <c r="B1039" s="339"/>
      <c r="C1039" s="339"/>
      <c r="D1039" s="339"/>
      <c r="E1039" s="339"/>
      <c r="F1039" s="388"/>
      <c r="G1039" s="339"/>
      <c r="H1039" s="339"/>
      <c r="I1039" s="339"/>
      <c r="J1039" s="339"/>
      <c r="K1039" s="339"/>
      <c r="L1039" s="339"/>
      <c r="M1039" s="339"/>
      <c r="N1039" s="339"/>
      <c r="O1039" s="339"/>
      <c r="P1039" s="339"/>
    </row>
    <row r="1040" spans="1:16" hidden="1">
      <c r="A1040" s="339"/>
      <c r="B1040" s="339"/>
      <c r="C1040" s="339"/>
      <c r="D1040" s="339"/>
      <c r="E1040" s="339"/>
      <c r="F1040" s="388"/>
      <c r="G1040" s="339"/>
      <c r="H1040" s="339"/>
      <c r="I1040" s="339"/>
      <c r="J1040" s="339"/>
      <c r="K1040" s="339"/>
      <c r="L1040" s="339"/>
      <c r="M1040" s="339"/>
      <c r="N1040" s="339"/>
      <c r="O1040" s="339"/>
      <c r="P1040" s="339"/>
    </row>
    <row r="1041" spans="1:16" hidden="1">
      <c r="A1041" s="339"/>
      <c r="B1041" s="339"/>
      <c r="C1041" s="339"/>
      <c r="D1041" s="339"/>
      <c r="E1041" s="339"/>
      <c r="F1041" s="388"/>
      <c r="G1041" s="339"/>
      <c r="H1041" s="339"/>
      <c r="I1041" s="339"/>
      <c r="J1041" s="339"/>
      <c r="K1041" s="339"/>
      <c r="L1041" s="339"/>
      <c r="M1041" s="339"/>
      <c r="N1041" s="339"/>
      <c r="O1041" s="339"/>
      <c r="P1041" s="339"/>
    </row>
    <row r="1042" spans="1:16" hidden="1">
      <c r="A1042" s="339"/>
      <c r="B1042" s="339"/>
      <c r="C1042" s="339"/>
      <c r="D1042" s="339"/>
      <c r="E1042" s="339"/>
      <c r="F1042" s="388"/>
      <c r="G1042" s="339"/>
      <c r="H1042" s="339"/>
      <c r="I1042" s="339"/>
      <c r="J1042" s="339"/>
      <c r="K1042" s="339"/>
      <c r="L1042" s="339"/>
      <c r="M1042" s="339"/>
      <c r="N1042" s="339"/>
      <c r="O1042" s="339"/>
      <c r="P1042" s="339"/>
    </row>
    <row r="1043" spans="1:16" hidden="1">
      <c r="A1043" s="339"/>
      <c r="B1043" s="339"/>
      <c r="C1043" s="339"/>
      <c r="D1043" s="339"/>
      <c r="E1043" s="339"/>
      <c r="F1043" s="388"/>
      <c r="G1043" s="339"/>
      <c r="H1043" s="339"/>
      <c r="I1043" s="339"/>
      <c r="J1043" s="339"/>
      <c r="K1043" s="339"/>
      <c r="L1043" s="339"/>
      <c r="M1043" s="339"/>
      <c r="N1043" s="339"/>
      <c r="O1043" s="339"/>
      <c r="P1043" s="339"/>
    </row>
    <row r="1044" spans="1:16" hidden="1">
      <c r="A1044" s="339"/>
      <c r="B1044" s="339"/>
      <c r="C1044" s="339"/>
      <c r="D1044" s="339"/>
      <c r="E1044" s="339"/>
      <c r="F1044" s="388"/>
      <c r="G1044" s="339"/>
      <c r="H1044" s="339"/>
      <c r="I1044" s="339"/>
      <c r="J1044" s="339"/>
      <c r="K1044" s="339"/>
      <c r="L1044" s="339"/>
      <c r="M1044" s="339"/>
      <c r="N1044" s="339"/>
      <c r="O1044" s="339"/>
      <c r="P1044" s="339"/>
    </row>
    <row r="1045" spans="1:16" hidden="1">
      <c r="A1045" s="339"/>
      <c r="B1045" s="339"/>
      <c r="C1045" s="339"/>
      <c r="D1045" s="339"/>
      <c r="E1045" s="339"/>
      <c r="F1045" s="388"/>
      <c r="G1045" s="339"/>
      <c r="H1045" s="339"/>
      <c r="I1045" s="339"/>
      <c r="J1045" s="339"/>
      <c r="K1045" s="339"/>
      <c r="L1045" s="339"/>
      <c r="M1045" s="339"/>
      <c r="N1045" s="339"/>
      <c r="O1045" s="339"/>
      <c r="P1045" s="339"/>
    </row>
    <row r="1046" spans="1:16" hidden="1">
      <c r="A1046" s="339"/>
      <c r="B1046" s="339"/>
      <c r="C1046" s="339"/>
      <c r="D1046" s="339"/>
      <c r="E1046" s="339"/>
      <c r="F1046" s="388"/>
      <c r="G1046" s="339"/>
      <c r="H1046" s="339"/>
      <c r="I1046" s="339"/>
      <c r="J1046" s="339"/>
      <c r="K1046" s="339"/>
      <c r="L1046" s="339"/>
      <c r="M1046" s="339"/>
      <c r="N1046" s="339"/>
      <c r="O1046" s="339"/>
      <c r="P1046" s="339"/>
    </row>
    <row r="1047" spans="1:16" hidden="1">
      <c r="A1047" s="339"/>
      <c r="B1047" s="339"/>
      <c r="C1047" s="339"/>
      <c r="D1047" s="339"/>
      <c r="E1047" s="339"/>
      <c r="F1047" s="388"/>
      <c r="G1047" s="339"/>
      <c r="H1047" s="339"/>
      <c r="I1047" s="339"/>
      <c r="J1047" s="339"/>
      <c r="K1047" s="339"/>
      <c r="L1047" s="339"/>
      <c r="M1047" s="339"/>
      <c r="N1047" s="339"/>
      <c r="O1047" s="339"/>
      <c r="P1047" s="339"/>
    </row>
    <row r="1048" spans="1:16" hidden="1">
      <c r="A1048" s="339"/>
      <c r="B1048" s="339"/>
      <c r="C1048" s="339"/>
      <c r="D1048" s="339"/>
      <c r="E1048" s="339"/>
      <c r="F1048" s="388"/>
      <c r="G1048" s="339"/>
      <c r="H1048" s="339"/>
      <c r="I1048" s="339"/>
      <c r="J1048" s="339"/>
      <c r="K1048" s="339"/>
      <c r="L1048" s="339"/>
      <c r="M1048" s="339"/>
      <c r="N1048" s="339"/>
      <c r="O1048" s="339"/>
      <c r="P1048" s="339"/>
    </row>
    <row r="1049" spans="1:16" hidden="1">
      <c r="A1049" s="339"/>
      <c r="B1049" s="339"/>
      <c r="C1049" s="339"/>
      <c r="D1049" s="339"/>
      <c r="E1049" s="339"/>
      <c r="F1049" s="388"/>
      <c r="G1049" s="339"/>
      <c r="H1049" s="339"/>
      <c r="I1049" s="339"/>
      <c r="J1049" s="339"/>
      <c r="K1049" s="339"/>
      <c r="L1049" s="339"/>
      <c r="M1049" s="339"/>
      <c r="N1049" s="339"/>
      <c r="O1049" s="339"/>
      <c r="P1049" s="339"/>
    </row>
    <row r="1050" spans="1:16" hidden="1">
      <c r="A1050" s="339"/>
      <c r="B1050" s="339"/>
      <c r="C1050" s="339"/>
      <c r="D1050" s="339"/>
      <c r="E1050" s="339"/>
      <c r="F1050" s="388"/>
      <c r="G1050" s="339"/>
      <c r="H1050" s="339"/>
      <c r="I1050" s="339"/>
      <c r="J1050" s="339"/>
      <c r="K1050" s="339"/>
      <c r="L1050" s="339"/>
      <c r="M1050" s="339"/>
      <c r="N1050" s="339"/>
      <c r="O1050" s="339"/>
      <c r="P1050" s="339"/>
    </row>
    <row r="1051" spans="1:16" hidden="1">
      <c r="A1051" s="339"/>
      <c r="B1051" s="339"/>
      <c r="C1051" s="339"/>
      <c r="D1051" s="339"/>
      <c r="E1051" s="339"/>
      <c r="F1051" s="388"/>
      <c r="G1051" s="339"/>
      <c r="H1051" s="339"/>
      <c r="I1051" s="339"/>
      <c r="J1051" s="339"/>
      <c r="K1051" s="339"/>
      <c r="L1051" s="339"/>
      <c r="M1051" s="339"/>
      <c r="N1051" s="339"/>
      <c r="O1051" s="339"/>
      <c r="P1051" s="339"/>
    </row>
    <row r="1052" spans="1:16" hidden="1">
      <c r="A1052" s="339"/>
      <c r="B1052" s="339"/>
      <c r="C1052" s="339"/>
      <c r="D1052" s="339"/>
      <c r="E1052" s="339"/>
      <c r="F1052" s="388"/>
      <c r="G1052" s="339"/>
      <c r="H1052" s="339"/>
      <c r="I1052" s="339"/>
      <c r="J1052" s="339"/>
      <c r="K1052" s="339"/>
      <c r="L1052" s="339"/>
      <c r="M1052" s="339"/>
      <c r="N1052" s="339"/>
      <c r="O1052" s="339"/>
      <c r="P1052" s="339"/>
    </row>
    <row r="1053" spans="1:16" hidden="1">
      <c r="A1053" s="339"/>
      <c r="B1053" s="339"/>
      <c r="C1053" s="339"/>
      <c r="D1053" s="339"/>
      <c r="E1053" s="339"/>
      <c r="F1053" s="388"/>
      <c r="G1053" s="339"/>
      <c r="H1053" s="339"/>
      <c r="I1053" s="339"/>
      <c r="J1053" s="339"/>
      <c r="K1053" s="339"/>
      <c r="L1053" s="339"/>
      <c r="M1053" s="339"/>
      <c r="N1053" s="339"/>
      <c r="O1053" s="339"/>
      <c r="P1053" s="339"/>
    </row>
    <row r="1054" spans="1:16" hidden="1">
      <c r="A1054" s="339"/>
      <c r="B1054" s="339"/>
      <c r="C1054" s="339"/>
      <c r="D1054" s="339"/>
      <c r="E1054" s="339"/>
      <c r="F1054" s="388"/>
      <c r="G1054" s="339"/>
      <c r="H1054" s="339"/>
      <c r="I1054" s="339"/>
      <c r="J1054" s="339"/>
      <c r="K1054" s="339"/>
      <c r="L1054" s="339"/>
      <c r="M1054" s="339"/>
      <c r="N1054" s="339"/>
      <c r="O1054" s="339"/>
      <c r="P1054" s="339"/>
    </row>
    <row r="1055" spans="1:16" hidden="1">
      <c r="A1055" s="339"/>
      <c r="B1055" s="339"/>
      <c r="C1055" s="339"/>
      <c r="D1055" s="339"/>
      <c r="E1055" s="339"/>
      <c r="F1055" s="388"/>
      <c r="G1055" s="339"/>
      <c r="H1055" s="339"/>
      <c r="I1055" s="339"/>
      <c r="J1055" s="339"/>
      <c r="K1055" s="339"/>
      <c r="L1055" s="339"/>
      <c r="M1055" s="339"/>
      <c r="N1055" s="339"/>
      <c r="O1055" s="339"/>
      <c r="P1055" s="339"/>
    </row>
    <row r="1056" spans="1:16" hidden="1">
      <c r="A1056" s="339"/>
      <c r="B1056" s="339"/>
      <c r="C1056" s="339"/>
      <c r="D1056" s="339"/>
      <c r="E1056" s="339"/>
      <c r="F1056" s="388"/>
      <c r="G1056" s="339"/>
      <c r="H1056" s="339"/>
      <c r="I1056" s="339"/>
      <c r="J1056" s="339"/>
      <c r="K1056" s="339"/>
      <c r="L1056" s="339"/>
      <c r="M1056" s="339"/>
      <c r="N1056" s="339"/>
      <c r="O1056" s="339"/>
      <c r="P1056" s="339"/>
    </row>
    <row r="1057" spans="1:16" hidden="1">
      <c r="A1057" s="339"/>
      <c r="B1057" s="339"/>
      <c r="C1057" s="339"/>
      <c r="D1057" s="339"/>
      <c r="E1057" s="339"/>
      <c r="F1057" s="388"/>
      <c r="G1057" s="339"/>
      <c r="H1057" s="339"/>
      <c r="I1057" s="339"/>
      <c r="J1057" s="339"/>
      <c r="K1057" s="339"/>
      <c r="L1057" s="339"/>
      <c r="M1057" s="339"/>
      <c r="N1057" s="339"/>
      <c r="O1057" s="339"/>
      <c r="P1057" s="339"/>
    </row>
    <row r="1058" spans="1:16" hidden="1">
      <c r="A1058" s="339"/>
      <c r="B1058" s="339"/>
      <c r="C1058" s="339"/>
      <c r="D1058" s="339"/>
      <c r="E1058" s="339"/>
      <c r="F1058" s="388"/>
      <c r="G1058" s="339"/>
      <c r="H1058" s="339"/>
      <c r="I1058" s="339"/>
      <c r="J1058" s="339"/>
      <c r="K1058" s="339"/>
      <c r="L1058" s="339"/>
      <c r="M1058" s="339"/>
      <c r="N1058" s="339"/>
      <c r="O1058" s="339"/>
      <c r="P1058" s="339"/>
    </row>
    <row r="1059" spans="1:16" hidden="1">
      <c r="A1059" s="339"/>
      <c r="B1059" s="339"/>
      <c r="C1059" s="339"/>
      <c r="D1059" s="339"/>
      <c r="E1059" s="339"/>
      <c r="F1059" s="388"/>
      <c r="G1059" s="339"/>
      <c r="H1059" s="339"/>
      <c r="I1059" s="339"/>
      <c r="J1059" s="339"/>
      <c r="K1059" s="339"/>
      <c r="L1059" s="339"/>
      <c r="M1059" s="339"/>
      <c r="N1059" s="339"/>
      <c r="O1059" s="339"/>
      <c r="P1059" s="339"/>
    </row>
    <row r="1060" spans="1:16" hidden="1">
      <c r="A1060" s="339"/>
      <c r="B1060" s="339"/>
      <c r="C1060" s="339"/>
      <c r="D1060" s="339"/>
      <c r="E1060" s="339"/>
      <c r="F1060" s="388"/>
      <c r="G1060" s="339"/>
      <c r="H1060" s="339"/>
      <c r="I1060" s="339"/>
      <c r="J1060" s="339"/>
      <c r="K1060" s="339"/>
      <c r="L1060" s="339"/>
      <c r="M1060" s="339"/>
      <c r="N1060" s="339"/>
      <c r="O1060" s="339"/>
      <c r="P1060" s="339"/>
    </row>
    <row r="1061" spans="1:16" hidden="1">
      <c r="A1061" s="339"/>
      <c r="B1061" s="339"/>
      <c r="C1061" s="339"/>
      <c r="D1061" s="339"/>
      <c r="E1061" s="339"/>
      <c r="F1061" s="388"/>
      <c r="G1061" s="339"/>
      <c r="H1061" s="339"/>
      <c r="I1061" s="339"/>
      <c r="J1061" s="339"/>
      <c r="K1061" s="339"/>
      <c r="L1061" s="339"/>
      <c r="M1061" s="339"/>
      <c r="N1061" s="339"/>
      <c r="O1061" s="339"/>
      <c r="P1061" s="339"/>
    </row>
    <row r="1062" spans="1:16" hidden="1">
      <c r="A1062" s="339"/>
      <c r="B1062" s="339"/>
      <c r="C1062" s="339"/>
      <c r="D1062" s="339"/>
      <c r="E1062" s="339"/>
      <c r="F1062" s="388"/>
      <c r="G1062" s="339"/>
      <c r="H1062" s="339"/>
      <c r="I1062" s="339"/>
      <c r="J1062" s="339"/>
      <c r="K1062" s="339"/>
      <c r="L1062" s="339"/>
      <c r="M1062" s="339"/>
      <c r="N1062" s="339"/>
      <c r="O1062" s="339"/>
      <c r="P1062" s="339"/>
    </row>
    <row r="1063" spans="1:16" hidden="1">
      <c r="A1063" s="339"/>
      <c r="B1063" s="339"/>
      <c r="C1063" s="339"/>
      <c r="D1063" s="339"/>
      <c r="E1063" s="339"/>
      <c r="F1063" s="388"/>
      <c r="G1063" s="339"/>
      <c r="H1063" s="339"/>
      <c r="I1063" s="339"/>
      <c r="J1063" s="339"/>
      <c r="K1063" s="339"/>
      <c r="L1063" s="339"/>
      <c r="M1063" s="339"/>
      <c r="N1063" s="339"/>
      <c r="O1063" s="339"/>
      <c r="P1063" s="339"/>
    </row>
    <row r="1064" spans="1:16" hidden="1">
      <c r="A1064" s="339"/>
      <c r="B1064" s="339"/>
      <c r="C1064" s="339"/>
      <c r="D1064" s="339"/>
      <c r="E1064" s="339"/>
      <c r="F1064" s="388"/>
      <c r="G1064" s="339"/>
      <c r="H1064" s="339"/>
      <c r="I1064" s="339"/>
      <c r="J1064" s="339"/>
      <c r="K1064" s="339"/>
      <c r="L1064" s="339"/>
      <c r="M1064" s="339"/>
      <c r="N1064" s="339"/>
      <c r="O1064" s="339"/>
      <c r="P1064" s="339"/>
    </row>
    <row r="1065" spans="1:16" hidden="1">
      <c r="A1065" s="339"/>
      <c r="B1065" s="339"/>
      <c r="C1065" s="339"/>
      <c r="D1065" s="339"/>
      <c r="E1065" s="339"/>
      <c r="F1065" s="388"/>
      <c r="G1065" s="339"/>
      <c r="H1065" s="339"/>
      <c r="I1065" s="339"/>
      <c r="J1065" s="339"/>
      <c r="K1065" s="339"/>
      <c r="L1065" s="339"/>
      <c r="M1065" s="339"/>
      <c r="N1065" s="339"/>
      <c r="O1065" s="339"/>
      <c r="P1065" s="339"/>
    </row>
    <row r="1066" spans="1:16" hidden="1">
      <c r="A1066" s="339"/>
      <c r="B1066" s="339"/>
      <c r="C1066" s="339"/>
      <c r="D1066" s="339"/>
      <c r="E1066" s="339"/>
      <c r="F1066" s="388"/>
      <c r="G1066" s="339"/>
      <c r="H1066" s="339"/>
      <c r="I1066" s="339"/>
      <c r="J1066" s="339"/>
      <c r="K1066" s="339"/>
      <c r="L1066" s="339"/>
      <c r="M1066" s="339"/>
      <c r="N1066" s="339"/>
      <c r="O1066" s="339"/>
      <c r="P1066" s="339"/>
    </row>
    <row r="1067" spans="1:16" hidden="1">
      <c r="A1067" s="339"/>
      <c r="B1067" s="339"/>
      <c r="C1067" s="339"/>
      <c r="D1067" s="339"/>
      <c r="E1067" s="339"/>
      <c r="F1067" s="388"/>
      <c r="G1067" s="339"/>
      <c r="H1067" s="339"/>
      <c r="I1067" s="339"/>
      <c r="J1067" s="339"/>
      <c r="K1067" s="339"/>
      <c r="L1067" s="339"/>
      <c r="M1067" s="339"/>
      <c r="N1067" s="339"/>
      <c r="O1067" s="339"/>
      <c r="P1067" s="339"/>
    </row>
    <row r="1068" spans="1:16" hidden="1">
      <c r="A1068" s="339"/>
      <c r="B1068" s="339"/>
      <c r="C1068" s="339"/>
      <c r="D1068" s="339"/>
      <c r="E1068" s="339"/>
      <c r="F1068" s="388"/>
      <c r="G1068" s="339"/>
      <c r="H1068" s="339"/>
      <c r="I1068" s="339"/>
      <c r="J1068" s="339"/>
      <c r="K1068" s="339"/>
      <c r="L1068" s="339"/>
      <c r="M1068" s="339"/>
      <c r="N1068" s="339"/>
      <c r="O1068" s="339"/>
      <c r="P1068" s="339"/>
    </row>
    <row r="1069" spans="1:16" hidden="1">
      <c r="A1069" s="339"/>
      <c r="B1069" s="339"/>
      <c r="C1069" s="339"/>
      <c r="D1069" s="339"/>
      <c r="E1069" s="339"/>
      <c r="F1069" s="388"/>
      <c r="G1069" s="339"/>
      <c r="H1069" s="339"/>
      <c r="I1069" s="339"/>
      <c r="J1069" s="339"/>
      <c r="K1069" s="339"/>
      <c r="L1069" s="339"/>
      <c r="M1069" s="339"/>
      <c r="N1069" s="339"/>
      <c r="O1069" s="339"/>
      <c r="P1069" s="339"/>
    </row>
    <row r="1070" spans="1:16" hidden="1">
      <c r="A1070" s="339"/>
      <c r="B1070" s="339"/>
      <c r="C1070" s="339"/>
      <c r="D1070" s="339"/>
      <c r="E1070" s="339"/>
      <c r="F1070" s="388"/>
      <c r="G1070" s="339"/>
      <c r="H1070" s="339"/>
      <c r="I1070" s="339"/>
      <c r="J1070" s="339"/>
      <c r="K1070" s="339"/>
      <c r="L1070" s="339"/>
      <c r="M1070" s="339"/>
      <c r="N1070" s="339"/>
      <c r="O1070" s="339"/>
      <c r="P1070" s="339"/>
    </row>
    <row r="1071" spans="1:16" hidden="1">
      <c r="A1071" s="339"/>
      <c r="B1071" s="339"/>
      <c r="C1071" s="339"/>
      <c r="D1071" s="339"/>
      <c r="E1071" s="339"/>
      <c r="F1071" s="388"/>
      <c r="G1071" s="339"/>
      <c r="H1071" s="339"/>
      <c r="I1071" s="339"/>
      <c r="J1071" s="339"/>
      <c r="K1071" s="339"/>
      <c r="L1071" s="339"/>
      <c r="M1071" s="339"/>
      <c r="N1071" s="339"/>
      <c r="O1071" s="339"/>
      <c r="P1071" s="339"/>
    </row>
    <row r="1072" spans="1:16" hidden="1">
      <c r="A1072" s="339"/>
      <c r="B1072" s="339"/>
      <c r="C1072" s="339"/>
      <c r="D1072" s="339"/>
      <c r="E1072" s="339"/>
      <c r="F1072" s="388"/>
      <c r="G1072" s="339"/>
      <c r="H1072" s="339"/>
      <c r="I1072" s="339"/>
      <c r="J1072" s="339"/>
      <c r="K1072" s="339"/>
      <c r="L1072" s="339"/>
      <c r="M1072" s="339"/>
      <c r="N1072" s="339"/>
      <c r="O1072" s="339"/>
      <c r="P1072" s="339"/>
    </row>
    <row r="1073" spans="1:16" hidden="1">
      <c r="A1073" s="339"/>
      <c r="B1073" s="339"/>
      <c r="C1073" s="339"/>
      <c r="D1073" s="339"/>
      <c r="E1073" s="339"/>
      <c r="F1073" s="388"/>
      <c r="G1073" s="339"/>
      <c r="H1073" s="339"/>
      <c r="I1073" s="339"/>
      <c r="J1073" s="339"/>
      <c r="K1073" s="339"/>
      <c r="L1073" s="339"/>
      <c r="M1073" s="339"/>
      <c r="N1073" s="339"/>
      <c r="O1073" s="339"/>
      <c r="P1073" s="339"/>
    </row>
    <row r="1074" spans="1:16" hidden="1">
      <c r="A1074" s="339"/>
      <c r="B1074" s="339"/>
      <c r="C1074" s="339"/>
      <c r="D1074" s="339"/>
      <c r="E1074" s="339"/>
      <c r="F1074" s="388"/>
      <c r="G1074" s="339"/>
      <c r="H1074" s="339"/>
      <c r="I1074" s="339"/>
      <c r="J1074" s="339"/>
      <c r="K1074" s="339"/>
      <c r="L1074" s="339"/>
      <c r="M1074" s="339"/>
      <c r="N1074" s="339"/>
      <c r="O1074" s="339"/>
      <c r="P1074" s="339"/>
    </row>
    <row r="1075" spans="1:16" hidden="1">
      <c r="A1075" s="339"/>
      <c r="B1075" s="339"/>
      <c r="C1075" s="339"/>
      <c r="D1075" s="339"/>
      <c r="E1075" s="339"/>
      <c r="F1075" s="388"/>
      <c r="G1075" s="339"/>
      <c r="H1075" s="339"/>
      <c r="I1075" s="339"/>
      <c r="J1075" s="339"/>
      <c r="K1075" s="339"/>
      <c r="L1075" s="339"/>
      <c r="M1075" s="339"/>
      <c r="N1075" s="339"/>
      <c r="O1075" s="339"/>
      <c r="P1075" s="339"/>
    </row>
    <row r="1076" spans="1:16" hidden="1">
      <c r="A1076" s="339"/>
      <c r="B1076" s="339"/>
      <c r="C1076" s="339"/>
      <c r="D1076" s="339"/>
      <c r="E1076" s="339"/>
      <c r="F1076" s="388"/>
      <c r="G1076" s="339"/>
      <c r="H1076" s="339"/>
      <c r="I1076" s="339"/>
      <c r="J1076" s="339"/>
      <c r="K1076" s="339"/>
      <c r="L1076" s="339"/>
      <c r="M1076" s="339"/>
      <c r="N1076" s="339"/>
      <c r="O1076" s="339"/>
      <c r="P1076" s="339"/>
    </row>
    <row r="1077" spans="1:16" hidden="1">
      <c r="A1077" s="339"/>
      <c r="B1077" s="339"/>
      <c r="C1077" s="339"/>
      <c r="D1077" s="339"/>
      <c r="E1077" s="339"/>
      <c r="F1077" s="388"/>
      <c r="G1077" s="339"/>
      <c r="H1077" s="339"/>
      <c r="I1077" s="339"/>
      <c r="J1077" s="339"/>
      <c r="K1077" s="339"/>
      <c r="L1077" s="339"/>
      <c r="M1077" s="339"/>
      <c r="N1077" s="339"/>
      <c r="O1077" s="339"/>
      <c r="P1077" s="339"/>
    </row>
    <row r="1078" spans="1:16" hidden="1">
      <c r="A1078" s="339"/>
      <c r="B1078" s="339"/>
      <c r="C1078" s="339"/>
      <c r="D1078" s="339"/>
      <c r="E1078" s="339"/>
      <c r="F1078" s="388"/>
      <c r="G1078" s="339"/>
      <c r="H1078" s="339"/>
      <c r="I1078" s="339"/>
      <c r="J1078" s="339"/>
      <c r="K1078" s="339"/>
      <c r="L1078" s="339"/>
      <c r="M1078" s="339"/>
      <c r="N1078" s="339"/>
      <c r="O1078" s="339"/>
      <c r="P1078" s="339"/>
    </row>
    <row r="1079" spans="1:16" hidden="1">
      <c r="A1079" s="339"/>
      <c r="B1079" s="339"/>
      <c r="C1079" s="339"/>
      <c r="D1079" s="339"/>
      <c r="E1079" s="339"/>
      <c r="F1079" s="388"/>
      <c r="G1079" s="339"/>
      <c r="H1079" s="339"/>
      <c r="I1079" s="339"/>
      <c r="J1079" s="339"/>
      <c r="K1079" s="339"/>
      <c r="L1079" s="339"/>
      <c r="M1079" s="339"/>
      <c r="N1079" s="339"/>
      <c r="O1079" s="339"/>
      <c r="P1079" s="339"/>
    </row>
    <row r="1080" spans="1:16" hidden="1">
      <c r="A1080" s="339"/>
      <c r="B1080" s="339"/>
      <c r="C1080" s="339"/>
      <c r="D1080" s="339"/>
      <c r="E1080" s="339"/>
      <c r="F1080" s="388"/>
      <c r="G1080" s="339"/>
      <c r="H1080" s="339"/>
      <c r="I1080" s="339"/>
      <c r="J1080" s="339"/>
      <c r="K1080" s="339"/>
      <c r="L1080" s="339"/>
      <c r="M1080" s="339"/>
      <c r="N1080" s="339"/>
      <c r="O1080" s="339"/>
      <c r="P1080" s="339"/>
    </row>
    <row r="1081" spans="1:16" hidden="1">
      <c r="A1081" s="339"/>
      <c r="B1081" s="339"/>
      <c r="C1081" s="339"/>
      <c r="D1081" s="339"/>
      <c r="E1081" s="339"/>
      <c r="F1081" s="388"/>
      <c r="G1081" s="339"/>
      <c r="H1081" s="339"/>
      <c r="I1081" s="339"/>
      <c r="J1081" s="339"/>
      <c r="K1081" s="339"/>
      <c r="L1081" s="339"/>
      <c r="M1081" s="339"/>
      <c r="N1081" s="339"/>
      <c r="O1081" s="339"/>
      <c r="P1081" s="339"/>
    </row>
    <row r="1082" spans="1:16" hidden="1">
      <c r="A1082" s="339"/>
      <c r="B1082" s="339"/>
      <c r="C1082" s="339"/>
      <c r="D1082" s="339"/>
      <c r="E1082" s="339"/>
      <c r="F1082" s="388"/>
      <c r="G1082" s="339"/>
      <c r="H1082" s="339"/>
      <c r="I1082" s="339"/>
      <c r="J1082" s="339"/>
      <c r="K1082" s="339"/>
      <c r="L1082" s="339"/>
      <c r="M1082" s="339"/>
      <c r="N1082" s="339"/>
      <c r="O1082" s="339"/>
      <c r="P1082" s="339"/>
    </row>
    <row r="1083" spans="1:16" hidden="1">
      <c r="A1083" s="339"/>
      <c r="B1083" s="339"/>
      <c r="C1083" s="339"/>
      <c r="D1083" s="339"/>
      <c r="E1083" s="339"/>
      <c r="F1083" s="388"/>
      <c r="G1083" s="339"/>
      <c r="H1083" s="339"/>
      <c r="I1083" s="339"/>
      <c r="J1083" s="339"/>
      <c r="K1083" s="339"/>
      <c r="L1083" s="339"/>
      <c r="M1083" s="339"/>
      <c r="N1083" s="339"/>
      <c r="O1083" s="339"/>
      <c r="P1083" s="339"/>
    </row>
    <row r="1084" spans="1:16" hidden="1">
      <c r="A1084" s="339"/>
      <c r="B1084" s="339"/>
      <c r="C1084" s="339"/>
      <c r="D1084" s="339"/>
      <c r="E1084" s="339"/>
      <c r="F1084" s="388"/>
      <c r="G1084" s="339"/>
      <c r="H1084" s="339"/>
      <c r="I1084" s="339"/>
      <c r="J1084" s="339"/>
      <c r="K1084" s="339"/>
      <c r="L1084" s="339"/>
      <c r="M1084" s="339"/>
      <c r="N1084" s="339"/>
      <c r="O1084" s="339"/>
      <c r="P1084" s="339"/>
    </row>
    <row r="1085" spans="1:16" hidden="1">
      <c r="A1085" s="339"/>
      <c r="B1085" s="339"/>
      <c r="C1085" s="339"/>
      <c r="D1085" s="339"/>
      <c r="E1085" s="339"/>
      <c r="F1085" s="388"/>
      <c r="G1085" s="339"/>
      <c r="H1085" s="339"/>
      <c r="I1085" s="339"/>
      <c r="J1085" s="339"/>
      <c r="K1085" s="339"/>
      <c r="L1085" s="339"/>
      <c r="M1085" s="339"/>
      <c r="N1085" s="339"/>
      <c r="O1085" s="339"/>
      <c r="P1085" s="339"/>
    </row>
    <row r="1086" spans="1:16" hidden="1">
      <c r="A1086" s="339"/>
      <c r="B1086" s="339"/>
      <c r="C1086" s="339"/>
      <c r="D1086" s="339"/>
      <c r="E1086" s="339"/>
      <c r="F1086" s="388"/>
      <c r="G1086" s="339"/>
      <c r="H1086" s="339"/>
      <c r="I1086" s="339"/>
      <c r="J1086" s="339"/>
      <c r="K1086" s="339"/>
      <c r="L1086" s="339"/>
      <c r="M1086" s="339"/>
      <c r="N1086" s="339"/>
      <c r="O1086" s="339"/>
      <c r="P1086" s="339"/>
    </row>
    <row r="1087" spans="1:16" hidden="1">
      <c r="A1087" s="339"/>
      <c r="B1087" s="339"/>
      <c r="C1087" s="339"/>
      <c r="D1087" s="339"/>
      <c r="E1087" s="339"/>
      <c r="F1087" s="388"/>
      <c r="G1087" s="339"/>
      <c r="H1087" s="339"/>
      <c r="I1087" s="339"/>
      <c r="J1087" s="339"/>
      <c r="K1087" s="339"/>
      <c r="L1087" s="339"/>
      <c r="M1087" s="339"/>
      <c r="N1087" s="339"/>
      <c r="O1087" s="339"/>
      <c r="P1087" s="339"/>
    </row>
    <row r="1088" spans="1:16" hidden="1">
      <c r="A1088" s="339"/>
      <c r="B1088" s="339"/>
      <c r="C1088" s="339"/>
      <c r="D1088" s="339"/>
      <c r="E1088" s="339"/>
      <c r="F1088" s="388"/>
      <c r="G1088" s="339"/>
      <c r="H1088" s="339"/>
      <c r="I1088" s="339"/>
      <c r="J1088" s="339"/>
      <c r="K1088" s="339"/>
      <c r="L1088" s="339"/>
      <c r="M1088" s="339"/>
      <c r="N1088" s="339"/>
      <c r="O1088" s="339"/>
      <c r="P1088" s="339"/>
    </row>
    <row r="1089" spans="1:16" hidden="1">
      <c r="A1089" s="339"/>
      <c r="B1089" s="339"/>
      <c r="C1089" s="339"/>
      <c r="D1089" s="339"/>
      <c r="E1089" s="339"/>
      <c r="F1089" s="388"/>
      <c r="G1089" s="339"/>
      <c r="H1089" s="339"/>
      <c r="I1089" s="339"/>
      <c r="J1089" s="339"/>
      <c r="K1089" s="339"/>
      <c r="L1089" s="339"/>
      <c r="M1089" s="339"/>
      <c r="N1089" s="339"/>
      <c r="O1089" s="339"/>
      <c r="P1089" s="339"/>
    </row>
    <row r="1090" spans="1:16" hidden="1">
      <c r="A1090" s="339"/>
      <c r="B1090" s="339"/>
      <c r="C1090" s="339"/>
      <c r="D1090" s="339"/>
      <c r="E1090" s="339"/>
      <c r="F1090" s="388"/>
      <c r="G1090" s="339"/>
      <c r="H1090" s="339"/>
      <c r="I1090" s="339"/>
      <c r="J1090" s="339"/>
      <c r="K1090" s="339"/>
      <c r="L1090" s="339"/>
      <c r="M1090" s="339"/>
      <c r="N1090" s="339"/>
      <c r="O1090" s="339"/>
      <c r="P1090" s="339"/>
    </row>
    <row r="1091" spans="1:16" hidden="1">
      <c r="A1091" s="339"/>
      <c r="B1091" s="339"/>
      <c r="C1091" s="339"/>
      <c r="D1091" s="339"/>
      <c r="E1091" s="339"/>
      <c r="F1091" s="388"/>
      <c r="G1091" s="339"/>
      <c r="H1091" s="339"/>
      <c r="I1091" s="339"/>
      <c r="J1091" s="339"/>
      <c r="K1091" s="339"/>
      <c r="L1091" s="339"/>
      <c r="M1091" s="339"/>
      <c r="N1091" s="339"/>
      <c r="O1091" s="339"/>
      <c r="P1091" s="339"/>
    </row>
    <row r="1092" spans="1:16" hidden="1">
      <c r="A1092" s="339"/>
      <c r="B1092" s="339"/>
      <c r="C1092" s="339"/>
      <c r="D1092" s="339"/>
      <c r="E1092" s="339"/>
      <c r="F1092" s="388"/>
      <c r="G1092" s="339"/>
      <c r="H1092" s="339"/>
      <c r="I1092" s="339"/>
      <c r="J1092" s="339"/>
      <c r="K1092" s="339"/>
      <c r="L1092" s="339"/>
      <c r="M1092" s="339"/>
      <c r="N1092" s="339"/>
      <c r="O1092" s="339"/>
      <c r="P1092" s="339"/>
    </row>
    <row r="1093" spans="1:16" hidden="1">
      <c r="A1093" s="339"/>
      <c r="B1093" s="339"/>
      <c r="C1093" s="339"/>
      <c r="D1093" s="339"/>
      <c r="E1093" s="339"/>
      <c r="F1093" s="388"/>
      <c r="G1093" s="339"/>
      <c r="H1093" s="339"/>
      <c r="I1093" s="339"/>
      <c r="J1093" s="339"/>
      <c r="K1093" s="339"/>
      <c r="L1093" s="339"/>
      <c r="M1093" s="339"/>
      <c r="N1093" s="339"/>
      <c r="O1093" s="339"/>
      <c r="P1093" s="339"/>
    </row>
    <row r="1094" spans="1:16" hidden="1">
      <c r="A1094" s="339"/>
      <c r="B1094" s="339"/>
      <c r="C1094" s="339"/>
      <c r="D1094" s="339"/>
      <c r="E1094" s="339"/>
      <c r="F1094" s="388"/>
      <c r="G1094" s="339"/>
      <c r="H1094" s="339"/>
      <c r="I1094" s="339"/>
      <c r="J1094" s="339"/>
      <c r="K1094" s="339"/>
      <c r="L1094" s="339"/>
      <c r="M1094" s="339"/>
      <c r="N1094" s="339"/>
      <c r="O1094" s="339"/>
      <c r="P1094" s="339"/>
    </row>
    <row r="1095" spans="1:16" hidden="1">
      <c r="A1095" s="339"/>
      <c r="B1095" s="339"/>
      <c r="C1095" s="339"/>
      <c r="D1095" s="339"/>
      <c r="E1095" s="339"/>
      <c r="F1095" s="388"/>
      <c r="G1095" s="339"/>
      <c r="H1095" s="339"/>
      <c r="I1095" s="339"/>
      <c r="J1095" s="339"/>
      <c r="K1095" s="339"/>
      <c r="L1095" s="339"/>
      <c r="M1095" s="339"/>
      <c r="N1095" s="339"/>
      <c r="O1095" s="339"/>
      <c r="P1095" s="339"/>
    </row>
    <row r="1096" spans="1:16" hidden="1">
      <c r="A1096" s="339"/>
      <c r="B1096" s="339"/>
      <c r="C1096" s="339"/>
      <c r="D1096" s="339"/>
      <c r="E1096" s="339"/>
      <c r="F1096" s="388"/>
      <c r="G1096" s="339"/>
      <c r="H1096" s="339"/>
      <c r="I1096" s="339"/>
      <c r="J1096" s="339"/>
      <c r="K1096" s="339"/>
      <c r="L1096" s="339"/>
      <c r="M1096" s="339"/>
      <c r="N1096" s="339"/>
      <c r="O1096" s="339"/>
      <c r="P1096" s="339"/>
    </row>
    <row r="1097" spans="1:16" hidden="1">
      <c r="A1097" s="339"/>
      <c r="B1097" s="339"/>
      <c r="C1097" s="339"/>
      <c r="D1097" s="339"/>
      <c r="E1097" s="339"/>
      <c r="F1097" s="388"/>
      <c r="G1097" s="339"/>
      <c r="H1097" s="339"/>
      <c r="I1097" s="339"/>
      <c r="J1097" s="339"/>
      <c r="K1097" s="339"/>
      <c r="L1097" s="339"/>
      <c r="M1097" s="339"/>
      <c r="N1097" s="339"/>
      <c r="O1097" s="339"/>
      <c r="P1097" s="339"/>
    </row>
    <row r="1098" spans="1:16" hidden="1">
      <c r="A1098" s="339"/>
      <c r="B1098" s="339"/>
      <c r="C1098" s="339"/>
      <c r="D1098" s="339"/>
      <c r="E1098" s="339"/>
      <c r="F1098" s="388"/>
      <c r="G1098" s="339"/>
      <c r="H1098" s="339"/>
      <c r="I1098" s="339"/>
      <c r="J1098" s="339"/>
      <c r="K1098" s="339"/>
      <c r="L1098" s="339"/>
      <c r="M1098" s="339"/>
      <c r="N1098" s="339"/>
      <c r="O1098" s="339"/>
      <c r="P1098" s="339"/>
    </row>
    <row r="1099" spans="1:16" hidden="1">
      <c r="A1099" s="339"/>
      <c r="B1099" s="339"/>
      <c r="C1099" s="339"/>
      <c r="D1099" s="339"/>
      <c r="E1099" s="339"/>
      <c r="F1099" s="388"/>
      <c r="G1099" s="339"/>
      <c r="H1099" s="339"/>
      <c r="I1099" s="339"/>
      <c r="J1099" s="339"/>
      <c r="K1099" s="339"/>
      <c r="L1099" s="339"/>
      <c r="M1099" s="339"/>
      <c r="N1099" s="339"/>
      <c r="O1099" s="339"/>
      <c r="P1099" s="339"/>
    </row>
    <row r="1100" spans="1:16" hidden="1">
      <c r="A1100" s="339"/>
      <c r="B1100" s="339"/>
      <c r="C1100" s="339"/>
      <c r="D1100" s="339"/>
      <c r="E1100" s="339"/>
      <c r="F1100" s="388"/>
      <c r="G1100" s="339"/>
      <c r="H1100" s="339"/>
      <c r="I1100" s="339"/>
      <c r="J1100" s="339"/>
      <c r="K1100" s="339"/>
      <c r="L1100" s="339"/>
      <c r="M1100" s="339"/>
      <c r="N1100" s="339"/>
      <c r="O1100" s="339"/>
      <c r="P1100" s="339"/>
    </row>
    <row r="1101" spans="1:16" hidden="1">
      <c r="A1101" s="339"/>
      <c r="B1101" s="339"/>
      <c r="C1101" s="339"/>
      <c r="D1101" s="339"/>
      <c r="E1101" s="339"/>
      <c r="F1101" s="388"/>
      <c r="G1101" s="339"/>
      <c r="H1101" s="339"/>
      <c r="I1101" s="339"/>
      <c r="J1101" s="339"/>
      <c r="K1101" s="339"/>
      <c r="L1101" s="339"/>
      <c r="M1101" s="339"/>
      <c r="N1101" s="339"/>
      <c r="O1101" s="339"/>
      <c r="P1101" s="339"/>
    </row>
    <row r="1102" spans="1:16" hidden="1">
      <c r="A1102" s="339"/>
      <c r="B1102" s="339"/>
      <c r="C1102" s="339"/>
      <c r="D1102" s="339"/>
      <c r="E1102" s="339"/>
      <c r="F1102" s="388"/>
      <c r="G1102" s="339"/>
      <c r="H1102" s="339"/>
      <c r="I1102" s="339"/>
      <c r="J1102" s="339"/>
      <c r="K1102" s="339"/>
      <c r="L1102" s="339"/>
      <c r="M1102" s="339"/>
      <c r="N1102" s="339"/>
      <c r="O1102" s="339"/>
      <c r="P1102" s="339"/>
    </row>
    <row r="1103" spans="1:16" hidden="1">
      <c r="A1103" s="339"/>
      <c r="B1103" s="339"/>
      <c r="C1103" s="339"/>
      <c r="D1103" s="339"/>
      <c r="E1103" s="339"/>
      <c r="F1103" s="388"/>
      <c r="G1103" s="339"/>
      <c r="H1103" s="339"/>
      <c r="I1103" s="339"/>
      <c r="J1103" s="339"/>
      <c r="K1103" s="339"/>
      <c r="L1103" s="339"/>
      <c r="M1103" s="339"/>
      <c r="N1103" s="339"/>
      <c r="O1103" s="339"/>
      <c r="P1103" s="339"/>
    </row>
    <row r="1104" spans="1:16" hidden="1">
      <c r="A1104" s="339"/>
      <c r="B1104" s="339"/>
      <c r="C1104" s="339"/>
      <c r="D1104" s="339"/>
      <c r="E1104" s="339"/>
      <c r="F1104" s="388"/>
      <c r="G1104" s="339"/>
      <c r="H1104" s="339"/>
      <c r="I1104" s="339"/>
      <c r="J1104" s="339"/>
      <c r="K1104" s="339"/>
      <c r="L1104" s="339"/>
      <c r="M1104" s="339"/>
      <c r="N1104" s="339"/>
      <c r="O1104" s="339"/>
      <c r="P1104" s="339"/>
    </row>
    <row r="1105" spans="1:16" hidden="1">
      <c r="A1105" s="339"/>
      <c r="B1105" s="339"/>
      <c r="C1105" s="339"/>
      <c r="D1105" s="339"/>
      <c r="E1105" s="339"/>
      <c r="F1105" s="388"/>
      <c r="G1105" s="339"/>
      <c r="H1105" s="339"/>
      <c r="I1105" s="339"/>
      <c r="J1105" s="339"/>
      <c r="K1105" s="339"/>
      <c r="L1105" s="339"/>
      <c r="M1105" s="339"/>
      <c r="N1105" s="339"/>
      <c r="O1105" s="339"/>
      <c r="P1105" s="339"/>
    </row>
    <row r="1106" spans="1:16" hidden="1">
      <c r="A1106" s="339"/>
      <c r="B1106" s="339"/>
      <c r="C1106" s="339"/>
      <c r="D1106" s="339"/>
      <c r="E1106" s="339"/>
      <c r="F1106" s="388"/>
      <c r="G1106" s="339"/>
      <c r="H1106" s="339"/>
      <c r="I1106" s="339"/>
      <c r="J1106" s="339"/>
      <c r="K1106" s="339"/>
      <c r="L1106" s="339"/>
      <c r="M1106" s="339"/>
      <c r="N1106" s="339"/>
      <c r="O1106" s="339"/>
      <c r="P1106" s="339"/>
    </row>
    <row r="1107" spans="1:16" hidden="1">
      <c r="A1107" s="339"/>
      <c r="B1107" s="339"/>
      <c r="C1107" s="339"/>
      <c r="D1107" s="339"/>
      <c r="E1107" s="339"/>
      <c r="F1107" s="388"/>
      <c r="G1107" s="339"/>
      <c r="H1107" s="339"/>
      <c r="I1107" s="339"/>
      <c r="J1107" s="339"/>
      <c r="K1107" s="339"/>
      <c r="L1107" s="339"/>
      <c r="M1107" s="339"/>
      <c r="N1107" s="339"/>
      <c r="O1107" s="339"/>
      <c r="P1107" s="339"/>
    </row>
    <row r="1108" spans="1:16" hidden="1">
      <c r="A1108" s="339"/>
      <c r="B1108" s="339"/>
      <c r="C1108" s="339"/>
      <c r="D1108" s="339"/>
      <c r="E1108" s="339"/>
      <c r="F1108" s="388"/>
      <c r="G1108" s="339"/>
      <c r="H1108" s="339"/>
      <c r="I1108" s="339"/>
      <c r="J1108" s="339"/>
      <c r="K1108" s="339"/>
      <c r="L1108" s="339"/>
      <c r="M1108" s="339"/>
      <c r="N1108" s="339"/>
      <c r="O1108" s="339"/>
      <c r="P1108" s="339"/>
    </row>
    <row r="1109" spans="1:16" hidden="1">
      <c r="E1109" s="339"/>
      <c r="F1109" s="388"/>
      <c r="G1109" s="339"/>
      <c r="H1109" s="339"/>
      <c r="I1109" s="339"/>
      <c r="J1109" s="339"/>
      <c r="K1109" s="339"/>
      <c r="L1109" s="339"/>
      <c r="M1109" s="339"/>
      <c r="N1109" s="339"/>
      <c r="O1109" s="339"/>
      <c r="P1109" s="339"/>
    </row>
    <row r="1110" spans="1:16"/>
    <row r="1111" spans="1:16" hidden="1">
      <c r="A1111" s="339"/>
      <c r="B1111" s="339"/>
      <c r="C1111" s="339"/>
      <c r="D1111" s="339"/>
    </row>
    <row r="1112" spans="1:16" hidden="1">
      <c r="A1112" s="339"/>
      <c r="B1112" s="339"/>
      <c r="C1112" s="339"/>
      <c r="D1112" s="339"/>
      <c r="E1112" s="339"/>
      <c r="F1112" s="388"/>
      <c r="G1112" s="339"/>
      <c r="H1112" s="339"/>
      <c r="I1112" s="339"/>
      <c r="J1112" s="339"/>
      <c r="K1112" s="339"/>
      <c r="L1112" s="339"/>
      <c r="M1112" s="339"/>
      <c r="N1112" s="339"/>
      <c r="O1112" s="339"/>
      <c r="P1112" s="339"/>
    </row>
    <row r="1113" spans="1:16" hidden="1">
      <c r="A1113" s="339"/>
      <c r="B1113" s="339"/>
      <c r="C1113" s="339"/>
      <c r="D1113" s="339"/>
      <c r="E1113" s="339"/>
      <c r="F1113" s="388"/>
      <c r="G1113" s="339"/>
      <c r="H1113" s="339"/>
      <c r="I1113" s="339"/>
      <c r="J1113" s="339"/>
      <c r="K1113" s="339"/>
      <c r="L1113" s="339"/>
      <c r="M1113" s="339"/>
      <c r="N1113" s="339"/>
      <c r="O1113" s="339"/>
      <c r="P1113" s="339"/>
    </row>
    <row r="1114" spans="1:16" hidden="1">
      <c r="A1114" s="339"/>
      <c r="B1114" s="339"/>
      <c r="C1114" s="339"/>
      <c r="D1114" s="339"/>
      <c r="E1114" s="339"/>
      <c r="F1114" s="388"/>
      <c r="G1114" s="339"/>
      <c r="H1114" s="339"/>
      <c r="I1114" s="339"/>
      <c r="J1114" s="339"/>
      <c r="K1114" s="339"/>
      <c r="L1114" s="339"/>
      <c r="M1114" s="339"/>
      <c r="N1114" s="339"/>
      <c r="O1114" s="339"/>
      <c r="P1114" s="339"/>
    </row>
    <row r="1115" spans="1:16" hidden="1">
      <c r="A1115" s="339"/>
      <c r="B1115" s="339"/>
      <c r="C1115" s="339"/>
      <c r="D1115" s="339"/>
      <c r="E1115" s="339"/>
      <c r="F1115" s="388"/>
      <c r="G1115" s="339"/>
      <c r="H1115" s="339"/>
      <c r="I1115" s="339"/>
      <c r="J1115" s="339"/>
      <c r="K1115" s="339"/>
      <c r="L1115" s="339"/>
      <c r="M1115" s="339"/>
      <c r="N1115" s="339"/>
      <c r="O1115" s="339"/>
      <c r="P1115" s="339"/>
    </row>
    <row r="1116" spans="1:16" hidden="1">
      <c r="A1116" s="339"/>
      <c r="B1116" s="339"/>
      <c r="C1116" s="339"/>
      <c r="D1116" s="339"/>
      <c r="E1116" s="339"/>
      <c r="F1116" s="388"/>
      <c r="G1116" s="339"/>
      <c r="H1116" s="339"/>
      <c r="I1116" s="339"/>
      <c r="J1116" s="339"/>
      <c r="K1116" s="339"/>
      <c r="L1116" s="339"/>
      <c r="M1116" s="339"/>
      <c r="N1116" s="339"/>
      <c r="O1116" s="339"/>
      <c r="P1116" s="339"/>
    </row>
    <row r="1117" spans="1:16" hidden="1">
      <c r="A1117" s="339"/>
      <c r="B1117" s="339"/>
      <c r="C1117" s="339"/>
      <c r="D1117" s="339"/>
      <c r="E1117" s="339"/>
      <c r="F1117" s="388"/>
      <c r="G1117" s="339"/>
      <c r="H1117" s="339"/>
      <c r="I1117" s="339"/>
      <c r="J1117" s="339"/>
      <c r="K1117" s="339"/>
      <c r="L1117" s="339"/>
      <c r="M1117" s="339"/>
      <c r="N1117" s="339"/>
      <c r="O1117" s="339"/>
      <c r="P1117" s="339"/>
    </row>
    <row r="1118" spans="1:16" hidden="1">
      <c r="A1118" s="339"/>
      <c r="B1118" s="339"/>
      <c r="C1118" s="339"/>
      <c r="D1118" s="339"/>
      <c r="E1118" s="339"/>
      <c r="F1118" s="388"/>
      <c r="G1118" s="339"/>
      <c r="H1118" s="339"/>
      <c r="I1118" s="339"/>
      <c r="J1118" s="339"/>
      <c r="K1118" s="339"/>
      <c r="L1118" s="339"/>
      <c r="M1118" s="339"/>
      <c r="N1118" s="339"/>
      <c r="O1118" s="339"/>
      <c r="P1118" s="339"/>
    </row>
    <row r="1119" spans="1:16" hidden="1">
      <c r="A1119" s="339"/>
      <c r="B1119" s="339"/>
      <c r="C1119" s="339"/>
      <c r="D1119" s="339"/>
      <c r="E1119" s="339"/>
      <c r="F1119" s="388"/>
      <c r="G1119" s="339"/>
      <c r="H1119" s="339"/>
      <c r="I1119" s="339"/>
      <c r="J1119" s="339"/>
      <c r="K1119" s="339"/>
      <c r="L1119" s="339"/>
      <c r="M1119" s="339"/>
      <c r="N1119" s="339"/>
      <c r="O1119" s="339"/>
      <c r="P1119" s="339"/>
    </row>
    <row r="1120" spans="1:16" hidden="1">
      <c r="A1120" s="339"/>
      <c r="B1120" s="339"/>
      <c r="C1120" s="339"/>
      <c r="D1120" s="339"/>
      <c r="E1120" s="339"/>
      <c r="F1120" s="388"/>
      <c r="G1120" s="339"/>
      <c r="H1120" s="339"/>
      <c r="I1120" s="339"/>
      <c r="J1120" s="339"/>
      <c r="K1120" s="339"/>
      <c r="L1120" s="339"/>
      <c r="M1120" s="339"/>
      <c r="N1120" s="339"/>
      <c r="O1120" s="339"/>
      <c r="P1120" s="339"/>
    </row>
    <row r="1121" spans="1:16" hidden="1">
      <c r="A1121" s="339"/>
      <c r="B1121" s="339"/>
      <c r="C1121" s="339"/>
      <c r="D1121" s="339"/>
      <c r="E1121" s="339"/>
      <c r="F1121" s="388"/>
      <c r="G1121" s="339"/>
      <c r="H1121" s="339"/>
      <c r="I1121" s="339"/>
      <c r="J1121" s="339"/>
      <c r="K1121" s="339"/>
      <c r="L1121" s="339"/>
      <c r="M1121" s="339"/>
      <c r="N1121" s="339"/>
      <c r="O1121" s="339"/>
      <c r="P1121" s="339"/>
    </row>
    <row r="1122" spans="1:16" hidden="1">
      <c r="A1122" s="339"/>
      <c r="B1122" s="339"/>
      <c r="C1122" s="339"/>
      <c r="D1122" s="339"/>
      <c r="E1122" s="339"/>
      <c r="F1122" s="388"/>
      <c r="G1122" s="339"/>
      <c r="H1122" s="339"/>
      <c r="I1122" s="339"/>
      <c r="J1122" s="339"/>
      <c r="K1122" s="339"/>
      <c r="L1122" s="339"/>
      <c r="M1122" s="339"/>
      <c r="N1122" s="339"/>
      <c r="O1122" s="339"/>
      <c r="P1122" s="339"/>
    </row>
    <row r="1123" spans="1:16" hidden="1">
      <c r="A1123" s="339"/>
      <c r="B1123" s="339"/>
      <c r="C1123" s="339"/>
      <c r="D1123" s="339"/>
      <c r="E1123" s="339"/>
      <c r="F1123" s="388"/>
      <c r="G1123" s="339"/>
      <c r="H1123" s="339"/>
      <c r="I1123" s="339"/>
      <c r="J1123" s="339"/>
      <c r="K1123" s="339"/>
      <c r="L1123" s="339"/>
      <c r="M1123" s="339"/>
      <c r="N1123" s="339"/>
      <c r="O1123" s="339"/>
      <c r="P1123" s="339"/>
    </row>
    <row r="1124" spans="1:16" hidden="1">
      <c r="A1124" s="339"/>
      <c r="B1124" s="339"/>
      <c r="C1124" s="339"/>
      <c r="D1124" s="339"/>
      <c r="E1124" s="339"/>
      <c r="F1124" s="388"/>
      <c r="G1124" s="339"/>
      <c r="H1124" s="339"/>
      <c r="I1124" s="339"/>
      <c r="J1124" s="339"/>
      <c r="K1124" s="339"/>
      <c r="L1124" s="339"/>
      <c r="M1124" s="339"/>
      <c r="N1124" s="339"/>
      <c r="O1124" s="339"/>
      <c r="P1124" s="339"/>
    </row>
    <row r="1125" spans="1:16" hidden="1">
      <c r="A1125" s="339"/>
      <c r="B1125" s="339"/>
      <c r="C1125" s="339"/>
      <c r="D1125" s="339"/>
      <c r="E1125" s="339"/>
      <c r="F1125" s="388"/>
      <c r="G1125" s="339"/>
      <c r="H1125" s="339"/>
      <c r="I1125" s="339"/>
      <c r="J1125" s="339"/>
      <c r="K1125" s="339"/>
      <c r="L1125" s="339"/>
      <c r="M1125" s="339"/>
      <c r="N1125" s="339"/>
      <c r="O1125" s="339"/>
      <c r="P1125" s="339"/>
    </row>
    <row r="1126" spans="1:16" hidden="1">
      <c r="A1126" s="339"/>
      <c r="B1126" s="339"/>
      <c r="C1126" s="339"/>
      <c r="D1126" s="339"/>
      <c r="E1126" s="339"/>
      <c r="F1126" s="388"/>
      <c r="G1126" s="339"/>
      <c r="H1126" s="339"/>
      <c r="I1126" s="339"/>
      <c r="J1126" s="339"/>
      <c r="K1126" s="339"/>
      <c r="L1126" s="339"/>
      <c r="M1126" s="339"/>
      <c r="N1126" s="339"/>
      <c r="O1126" s="339"/>
      <c r="P1126" s="339"/>
    </row>
    <row r="1127" spans="1:16" hidden="1">
      <c r="A1127" s="339"/>
      <c r="B1127" s="339"/>
      <c r="C1127" s="339"/>
      <c r="D1127" s="339"/>
      <c r="E1127" s="339"/>
      <c r="F1127" s="388"/>
      <c r="G1127" s="339"/>
      <c r="H1127" s="339"/>
      <c r="I1127" s="339"/>
      <c r="J1127" s="339"/>
      <c r="K1127" s="339"/>
      <c r="L1127" s="339"/>
      <c r="M1127" s="339"/>
      <c r="N1127" s="339"/>
      <c r="O1127" s="339"/>
      <c r="P1127" s="339"/>
    </row>
    <row r="1128" spans="1:16" hidden="1">
      <c r="A1128" s="339"/>
      <c r="B1128" s="339"/>
      <c r="C1128" s="339"/>
      <c r="D1128" s="339"/>
      <c r="E1128" s="339"/>
      <c r="F1128" s="388"/>
      <c r="G1128" s="339"/>
      <c r="H1128" s="339"/>
      <c r="I1128" s="339"/>
      <c r="J1128" s="339"/>
      <c r="K1128" s="339"/>
      <c r="L1128" s="339"/>
      <c r="M1128" s="339"/>
      <c r="N1128" s="339"/>
      <c r="O1128" s="339"/>
      <c r="P1128" s="339"/>
    </row>
    <row r="1129" spans="1:16" hidden="1">
      <c r="A1129" s="339"/>
      <c r="B1129" s="339"/>
      <c r="C1129" s="339"/>
      <c r="D1129" s="339"/>
      <c r="E1129" s="339"/>
      <c r="F1129" s="388"/>
      <c r="G1129" s="339"/>
      <c r="H1129" s="339"/>
      <c r="I1129" s="339"/>
      <c r="J1129" s="339"/>
      <c r="K1129" s="339"/>
      <c r="L1129" s="339"/>
      <c r="M1129" s="339"/>
      <c r="N1129" s="339"/>
      <c r="O1129" s="339"/>
      <c r="P1129" s="339"/>
    </row>
    <row r="1130" spans="1:16" hidden="1">
      <c r="A1130" s="339"/>
      <c r="B1130" s="339"/>
      <c r="C1130" s="339"/>
      <c r="D1130" s="339"/>
      <c r="E1130" s="339"/>
      <c r="F1130" s="388"/>
      <c r="G1130" s="339"/>
      <c r="H1130" s="339"/>
      <c r="I1130" s="339"/>
      <c r="J1130" s="339"/>
      <c r="K1130" s="339"/>
      <c r="L1130" s="339"/>
      <c r="M1130" s="339"/>
      <c r="N1130" s="339"/>
      <c r="O1130" s="339"/>
      <c r="P1130" s="339"/>
    </row>
    <row r="1131" spans="1:16" hidden="1">
      <c r="A1131" s="339"/>
      <c r="B1131" s="339"/>
      <c r="C1131" s="339"/>
      <c r="D1131" s="339"/>
      <c r="E1131" s="339"/>
      <c r="F1131" s="388"/>
      <c r="G1131" s="339"/>
      <c r="H1131" s="339"/>
      <c r="I1131" s="339"/>
      <c r="J1131" s="339"/>
      <c r="K1131" s="339"/>
      <c r="L1131" s="339"/>
      <c r="M1131" s="339"/>
      <c r="N1131" s="339"/>
      <c r="O1131" s="339"/>
      <c r="P1131" s="339"/>
    </row>
    <row r="1132" spans="1:16" hidden="1">
      <c r="A1132" s="339"/>
      <c r="B1132" s="339"/>
      <c r="C1132" s="339"/>
      <c r="D1132" s="339"/>
      <c r="E1132" s="339"/>
      <c r="F1132" s="388"/>
      <c r="G1132" s="339"/>
      <c r="H1132" s="339"/>
      <c r="I1132" s="339"/>
      <c r="J1132" s="339"/>
      <c r="K1132" s="339"/>
      <c r="L1132" s="339"/>
      <c r="M1132" s="339"/>
      <c r="N1132" s="339"/>
      <c r="O1132" s="339"/>
      <c r="P1132" s="339"/>
    </row>
    <row r="1133" spans="1:16" hidden="1">
      <c r="A1133" s="339"/>
      <c r="B1133" s="339"/>
      <c r="C1133" s="339"/>
      <c r="D1133" s="339"/>
      <c r="E1133" s="339"/>
      <c r="F1133" s="388"/>
      <c r="G1133" s="339"/>
      <c r="H1133" s="339"/>
      <c r="I1133" s="339"/>
      <c r="J1133" s="339"/>
      <c r="K1133" s="339"/>
      <c r="L1133" s="339"/>
      <c r="M1133" s="339"/>
      <c r="N1133" s="339"/>
      <c r="O1133" s="339"/>
      <c r="P1133" s="339"/>
    </row>
    <row r="1134" spans="1:16" hidden="1">
      <c r="A1134" s="339"/>
      <c r="B1134" s="339"/>
      <c r="C1134" s="339"/>
      <c r="D1134" s="339"/>
      <c r="E1134" s="339"/>
      <c r="F1134" s="388"/>
      <c r="G1134" s="339"/>
      <c r="H1134" s="339"/>
      <c r="I1134" s="339"/>
      <c r="J1134" s="339"/>
      <c r="K1134" s="339"/>
      <c r="L1134" s="339"/>
      <c r="M1134" s="339"/>
      <c r="N1134" s="339"/>
      <c r="O1134" s="339"/>
      <c r="P1134" s="339"/>
    </row>
    <row r="1135" spans="1:16" hidden="1">
      <c r="A1135" s="339"/>
      <c r="B1135" s="339"/>
      <c r="C1135" s="339"/>
      <c r="D1135" s="339"/>
      <c r="E1135" s="339"/>
      <c r="F1135" s="388"/>
      <c r="G1135" s="339"/>
      <c r="H1135" s="339"/>
      <c r="I1135" s="339"/>
      <c r="J1135" s="339"/>
      <c r="K1135" s="339"/>
      <c r="L1135" s="339"/>
      <c r="M1135" s="339"/>
      <c r="N1135" s="339"/>
      <c r="O1135" s="339"/>
      <c r="P1135" s="339"/>
    </row>
    <row r="1136" spans="1:16" hidden="1">
      <c r="A1136" s="339"/>
      <c r="B1136" s="339"/>
      <c r="C1136" s="339"/>
      <c r="D1136" s="339"/>
      <c r="E1136" s="339"/>
      <c r="F1136" s="388"/>
      <c r="G1136" s="339"/>
      <c r="H1136" s="339"/>
      <c r="I1136" s="339"/>
      <c r="J1136" s="339"/>
      <c r="K1136" s="339"/>
      <c r="L1136" s="339"/>
      <c r="M1136" s="339"/>
      <c r="N1136" s="339"/>
      <c r="O1136" s="339"/>
      <c r="P1136" s="339"/>
    </row>
    <row r="1137" spans="1:16" hidden="1">
      <c r="A1137" s="339"/>
      <c r="B1137" s="339"/>
      <c r="C1137" s="339"/>
      <c r="D1137" s="339"/>
      <c r="E1137" s="339"/>
      <c r="F1137" s="388"/>
      <c r="G1137" s="339"/>
      <c r="H1137" s="339"/>
      <c r="I1137" s="339"/>
      <c r="J1137" s="339"/>
      <c r="K1137" s="339"/>
      <c r="L1137" s="339"/>
      <c r="M1137" s="339"/>
      <c r="N1137" s="339"/>
      <c r="O1137" s="339"/>
      <c r="P1137" s="339"/>
    </row>
    <row r="1138" spans="1:16" hidden="1">
      <c r="A1138" s="339"/>
      <c r="B1138" s="339"/>
      <c r="C1138" s="339"/>
      <c r="D1138" s="339"/>
      <c r="E1138" s="339"/>
      <c r="F1138" s="388"/>
      <c r="G1138" s="339"/>
      <c r="H1138" s="339"/>
      <c r="I1138" s="339"/>
      <c r="J1138" s="339"/>
      <c r="K1138" s="339"/>
      <c r="L1138" s="339"/>
      <c r="M1138" s="339"/>
      <c r="N1138" s="339"/>
      <c r="O1138" s="339"/>
      <c r="P1138" s="339"/>
    </row>
    <row r="1139" spans="1:16" hidden="1">
      <c r="A1139" s="339"/>
      <c r="B1139" s="339"/>
      <c r="C1139" s="339"/>
      <c r="D1139" s="339"/>
      <c r="E1139" s="339"/>
      <c r="F1139" s="388"/>
      <c r="G1139" s="339"/>
      <c r="H1139" s="339"/>
      <c r="I1139" s="339"/>
      <c r="J1139" s="339"/>
      <c r="K1139" s="339"/>
      <c r="L1139" s="339"/>
      <c r="M1139" s="339"/>
      <c r="N1139" s="339"/>
      <c r="O1139" s="339"/>
      <c r="P1139" s="339"/>
    </row>
    <row r="1140" spans="1:16" hidden="1">
      <c r="A1140" s="339"/>
      <c r="B1140" s="339"/>
      <c r="C1140" s="339"/>
      <c r="D1140" s="339"/>
      <c r="E1140" s="339"/>
      <c r="F1140" s="388"/>
      <c r="G1140" s="339"/>
      <c r="H1140" s="339"/>
      <c r="I1140" s="339"/>
      <c r="J1140" s="339"/>
      <c r="K1140" s="339"/>
      <c r="L1140" s="339"/>
      <c r="M1140" s="339"/>
      <c r="N1140" s="339"/>
      <c r="O1140" s="339"/>
      <c r="P1140" s="339"/>
    </row>
    <row r="1141" spans="1:16" hidden="1">
      <c r="A1141" s="339"/>
      <c r="B1141" s="339"/>
      <c r="C1141" s="339"/>
      <c r="D1141" s="339"/>
      <c r="E1141" s="339"/>
      <c r="F1141" s="388"/>
      <c r="G1141" s="339"/>
      <c r="H1141" s="339"/>
      <c r="I1141" s="339"/>
      <c r="J1141" s="339"/>
      <c r="K1141" s="339"/>
      <c r="L1141" s="339"/>
      <c r="M1141" s="339"/>
      <c r="N1141" s="339"/>
      <c r="O1141" s="339"/>
      <c r="P1141" s="339"/>
    </row>
    <row r="1142" spans="1:16" hidden="1">
      <c r="A1142" s="339"/>
      <c r="B1142" s="339"/>
      <c r="C1142" s="339"/>
      <c r="D1142" s="339"/>
      <c r="E1142" s="339"/>
      <c r="F1142" s="388"/>
      <c r="G1142" s="339"/>
      <c r="H1142" s="339"/>
      <c r="I1142" s="339"/>
      <c r="J1142" s="339"/>
      <c r="K1142" s="339"/>
      <c r="L1142" s="339"/>
      <c r="M1142" s="339"/>
      <c r="N1142" s="339"/>
      <c r="O1142" s="339"/>
      <c r="P1142" s="339"/>
    </row>
    <row r="1143" spans="1:16" hidden="1">
      <c r="A1143" s="339"/>
      <c r="B1143" s="339"/>
      <c r="C1143" s="339"/>
      <c r="D1143" s="339"/>
      <c r="E1143" s="339"/>
      <c r="F1143" s="388"/>
      <c r="G1143" s="339"/>
      <c r="H1143" s="339"/>
      <c r="I1143" s="339"/>
      <c r="J1143" s="339"/>
      <c r="K1143" s="339"/>
      <c r="L1143" s="339"/>
      <c r="M1143" s="339"/>
      <c r="N1143" s="339"/>
      <c r="O1143" s="339"/>
      <c r="P1143" s="339"/>
    </row>
    <row r="1144" spans="1:16" hidden="1">
      <c r="A1144" s="339"/>
      <c r="B1144" s="339"/>
      <c r="C1144" s="339"/>
      <c r="D1144" s="339"/>
      <c r="E1144" s="339"/>
      <c r="F1144" s="388"/>
      <c r="G1144" s="339"/>
      <c r="H1144" s="339"/>
      <c r="I1144" s="339"/>
      <c r="J1144" s="339"/>
      <c r="K1144" s="339"/>
      <c r="L1144" s="339"/>
      <c r="M1144" s="339"/>
      <c r="N1144" s="339"/>
      <c r="O1144" s="339"/>
      <c r="P1144" s="339"/>
    </row>
    <row r="1145" spans="1:16" hidden="1">
      <c r="A1145" s="339"/>
      <c r="B1145" s="339"/>
      <c r="C1145" s="339"/>
      <c r="D1145" s="339"/>
      <c r="E1145" s="339"/>
      <c r="F1145" s="388"/>
      <c r="G1145" s="339"/>
      <c r="H1145" s="339"/>
      <c r="I1145" s="339"/>
      <c r="J1145" s="339"/>
      <c r="K1145" s="339"/>
      <c r="L1145" s="339"/>
      <c r="M1145" s="339"/>
      <c r="N1145" s="339"/>
      <c r="O1145" s="339"/>
      <c r="P1145" s="339"/>
    </row>
    <row r="1146" spans="1:16" hidden="1">
      <c r="A1146" s="339"/>
      <c r="B1146" s="339"/>
      <c r="C1146" s="339"/>
      <c r="D1146" s="339"/>
      <c r="E1146" s="339"/>
      <c r="F1146" s="388"/>
      <c r="G1146" s="339"/>
      <c r="H1146" s="339"/>
      <c r="I1146" s="339"/>
      <c r="J1146" s="339"/>
      <c r="K1146" s="339"/>
      <c r="L1146" s="339"/>
      <c r="M1146" s="339"/>
      <c r="N1146" s="339"/>
      <c r="O1146" s="339"/>
      <c r="P1146" s="339"/>
    </row>
    <row r="1147" spans="1:16" hidden="1">
      <c r="A1147" s="339"/>
      <c r="B1147" s="339"/>
      <c r="C1147" s="339"/>
      <c r="D1147" s="339"/>
      <c r="E1147" s="339"/>
      <c r="F1147" s="388"/>
      <c r="G1147" s="339"/>
      <c r="H1147" s="339"/>
      <c r="I1147" s="339"/>
      <c r="J1147" s="339"/>
      <c r="K1147" s="339"/>
      <c r="L1147" s="339"/>
      <c r="M1147" s="339"/>
      <c r="N1147" s="339"/>
      <c r="O1147" s="339"/>
      <c r="P1147" s="339"/>
    </row>
    <row r="1148" spans="1:16" hidden="1">
      <c r="A1148" s="339"/>
      <c r="B1148" s="339"/>
      <c r="C1148" s="339"/>
      <c r="D1148" s="339"/>
      <c r="E1148" s="339"/>
      <c r="F1148" s="388"/>
      <c r="G1148" s="339"/>
      <c r="H1148" s="339"/>
      <c r="I1148" s="339"/>
      <c r="J1148" s="339"/>
      <c r="K1148" s="339"/>
      <c r="L1148" s="339"/>
      <c r="M1148" s="339"/>
      <c r="N1148" s="339"/>
      <c r="O1148" s="339"/>
      <c r="P1148" s="339"/>
    </row>
    <row r="1149" spans="1:16" hidden="1">
      <c r="A1149" s="339"/>
      <c r="B1149" s="339"/>
      <c r="C1149" s="339"/>
      <c r="D1149" s="339"/>
      <c r="E1149" s="339"/>
      <c r="F1149" s="388"/>
      <c r="G1149" s="339"/>
      <c r="H1149" s="339"/>
      <c r="I1149" s="339"/>
      <c r="J1149" s="339"/>
      <c r="K1149" s="339"/>
      <c r="L1149" s="339"/>
      <c r="M1149" s="339"/>
      <c r="N1149" s="339"/>
      <c r="O1149" s="339"/>
      <c r="P1149" s="339"/>
    </row>
    <row r="1150" spans="1:16" hidden="1">
      <c r="A1150" s="339"/>
      <c r="B1150" s="339"/>
      <c r="C1150" s="339"/>
      <c r="D1150" s="339"/>
      <c r="E1150" s="339"/>
      <c r="F1150" s="388"/>
      <c r="G1150" s="339"/>
      <c r="H1150" s="339"/>
      <c r="I1150" s="339"/>
      <c r="J1150" s="339"/>
      <c r="K1150" s="339"/>
      <c r="L1150" s="339"/>
      <c r="M1150" s="339"/>
      <c r="N1150" s="339"/>
      <c r="O1150" s="339"/>
      <c r="P1150" s="339"/>
    </row>
    <row r="1151" spans="1:16" hidden="1">
      <c r="A1151" s="339"/>
      <c r="B1151" s="339"/>
      <c r="C1151" s="339"/>
      <c r="D1151" s="339"/>
      <c r="E1151" s="339"/>
      <c r="F1151" s="388"/>
      <c r="G1151" s="339"/>
      <c r="H1151" s="339"/>
      <c r="I1151" s="339"/>
      <c r="J1151" s="339"/>
      <c r="K1151" s="339"/>
      <c r="L1151" s="339"/>
      <c r="M1151" s="339"/>
      <c r="N1151" s="339"/>
      <c r="O1151" s="339"/>
      <c r="P1151" s="339"/>
    </row>
    <row r="1152" spans="1:16" hidden="1">
      <c r="A1152" s="339"/>
      <c r="B1152" s="339"/>
      <c r="C1152" s="339"/>
      <c r="D1152" s="339"/>
      <c r="E1152" s="339"/>
      <c r="F1152" s="388"/>
      <c r="G1152" s="339"/>
      <c r="H1152" s="339"/>
      <c r="I1152" s="339"/>
      <c r="J1152" s="339"/>
      <c r="K1152" s="339"/>
      <c r="L1152" s="339"/>
      <c r="M1152" s="339"/>
      <c r="N1152" s="339"/>
      <c r="O1152" s="339"/>
      <c r="P1152" s="339"/>
    </row>
    <row r="1153" spans="1:16" hidden="1">
      <c r="A1153" s="339"/>
      <c r="B1153" s="339"/>
      <c r="C1153" s="339"/>
      <c r="D1153" s="339"/>
      <c r="E1153" s="339"/>
      <c r="F1153" s="388"/>
      <c r="G1153" s="339"/>
      <c r="H1153" s="339"/>
      <c r="I1153" s="339"/>
      <c r="J1153" s="339"/>
      <c r="K1153" s="339"/>
      <c r="L1153" s="339"/>
      <c r="M1153" s="339"/>
      <c r="N1153" s="339"/>
      <c r="O1153" s="339"/>
      <c r="P1153" s="339"/>
    </row>
    <row r="1154" spans="1:16" hidden="1">
      <c r="A1154" s="339"/>
      <c r="B1154" s="339"/>
      <c r="C1154" s="339"/>
      <c r="D1154" s="339"/>
      <c r="E1154" s="339"/>
      <c r="F1154" s="388"/>
      <c r="G1154" s="339"/>
      <c r="H1154" s="339"/>
      <c r="I1154" s="339"/>
      <c r="J1154" s="339"/>
      <c r="K1154" s="339"/>
      <c r="L1154" s="339"/>
      <c r="M1154" s="339"/>
      <c r="N1154" s="339"/>
      <c r="O1154" s="339"/>
      <c r="P1154" s="339"/>
    </row>
    <row r="1155" spans="1:16" hidden="1">
      <c r="A1155" s="339"/>
      <c r="B1155" s="339"/>
      <c r="C1155" s="339"/>
      <c r="D1155" s="339"/>
      <c r="E1155" s="339"/>
      <c r="F1155" s="388"/>
      <c r="G1155" s="339"/>
      <c r="H1155" s="339"/>
      <c r="I1155" s="339"/>
      <c r="J1155" s="339"/>
      <c r="K1155" s="339"/>
      <c r="L1155" s="339"/>
      <c r="M1155" s="339"/>
      <c r="N1155" s="339"/>
      <c r="O1155" s="339"/>
      <c r="P1155" s="339"/>
    </row>
    <row r="1156" spans="1:16" hidden="1">
      <c r="A1156" s="339"/>
      <c r="B1156" s="339"/>
      <c r="C1156" s="339"/>
      <c r="D1156" s="339"/>
      <c r="E1156" s="339"/>
      <c r="F1156" s="388"/>
      <c r="G1156" s="339"/>
      <c r="H1156" s="339"/>
      <c r="I1156" s="339"/>
      <c r="J1156" s="339"/>
      <c r="K1156" s="339"/>
      <c r="L1156" s="339"/>
      <c r="M1156" s="339"/>
      <c r="N1156" s="339"/>
      <c r="O1156" s="339"/>
      <c r="P1156" s="339"/>
    </row>
    <row r="1157" spans="1:16" hidden="1">
      <c r="A1157" s="339"/>
      <c r="B1157" s="339"/>
      <c r="C1157" s="339"/>
      <c r="D1157" s="339"/>
      <c r="E1157" s="339"/>
      <c r="F1157" s="388"/>
      <c r="G1157" s="339"/>
      <c r="H1157" s="339"/>
      <c r="I1157" s="339"/>
      <c r="J1157" s="339"/>
      <c r="K1157" s="339"/>
      <c r="L1157" s="339"/>
      <c r="M1157" s="339"/>
      <c r="N1157" s="339"/>
      <c r="O1157" s="339"/>
      <c r="P1157" s="339"/>
    </row>
    <row r="1158" spans="1:16" hidden="1">
      <c r="A1158" s="339"/>
      <c r="B1158" s="339"/>
      <c r="C1158" s="339"/>
      <c r="D1158" s="339"/>
      <c r="E1158" s="339"/>
      <c r="F1158" s="388"/>
      <c r="G1158" s="339"/>
      <c r="H1158" s="339"/>
      <c r="I1158" s="339"/>
      <c r="J1158" s="339"/>
      <c r="K1158" s="339"/>
      <c r="L1158" s="339"/>
      <c r="M1158" s="339"/>
      <c r="N1158" s="339"/>
      <c r="O1158" s="339"/>
      <c r="P1158" s="339"/>
    </row>
    <row r="1159" spans="1:16" hidden="1">
      <c r="A1159" s="339"/>
      <c r="B1159" s="339"/>
      <c r="C1159" s="339"/>
      <c r="D1159" s="339"/>
      <c r="E1159" s="339"/>
      <c r="F1159" s="388"/>
      <c r="G1159" s="339"/>
      <c r="H1159" s="339"/>
      <c r="I1159" s="339"/>
      <c r="J1159" s="339"/>
      <c r="K1159" s="339"/>
      <c r="L1159" s="339"/>
      <c r="M1159" s="339"/>
      <c r="N1159" s="339"/>
      <c r="O1159" s="339"/>
      <c r="P1159" s="339"/>
    </row>
    <row r="1160" spans="1:16" hidden="1">
      <c r="A1160" s="339"/>
      <c r="B1160" s="339"/>
      <c r="C1160" s="339"/>
      <c r="D1160" s="339"/>
      <c r="E1160" s="339"/>
      <c r="F1160" s="388"/>
      <c r="G1160" s="339"/>
      <c r="H1160" s="339"/>
      <c r="I1160" s="339"/>
      <c r="J1160" s="339"/>
      <c r="K1160" s="339"/>
      <c r="L1160" s="339"/>
      <c r="M1160" s="339"/>
      <c r="N1160" s="339"/>
      <c r="O1160" s="339"/>
      <c r="P1160" s="339"/>
    </row>
    <row r="1161" spans="1:16" hidden="1">
      <c r="A1161" s="339"/>
      <c r="B1161" s="339"/>
      <c r="C1161" s="339"/>
      <c r="D1161" s="339"/>
      <c r="E1161" s="339"/>
      <c r="F1161" s="388"/>
      <c r="G1161" s="339"/>
      <c r="H1161" s="339"/>
      <c r="I1161" s="339"/>
      <c r="J1161" s="339"/>
      <c r="K1161" s="339"/>
      <c r="L1161" s="339"/>
      <c r="M1161" s="339"/>
      <c r="N1161" s="339"/>
      <c r="O1161" s="339"/>
      <c r="P1161" s="339"/>
    </row>
    <row r="1162" spans="1:16" hidden="1">
      <c r="A1162" s="339"/>
      <c r="B1162" s="339"/>
      <c r="C1162" s="339"/>
      <c r="D1162" s="339"/>
      <c r="E1162" s="339"/>
      <c r="F1162" s="388"/>
      <c r="G1162" s="339"/>
      <c r="H1162" s="339"/>
      <c r="I1162" s="339"/>
      <c r="J1162" s="339"/>
      <c r="K1162" s="339"/>
      <c r="L1162" s="339"/>
      <c r="M1162" s="339"/>
      <c r="N1162" s="339"/>
      <c r="O1162" s="339"/>
      <c r="P1162" s="339"/>
    </row>
    <row r="1163" spans="1:16" hidden="1">
      <c r="A1163" s="339"/>
      <c r="B1163" s="339"/>
      <c r="C1163" s="339"/>
      <c r="D1163" s="339"/>
      <c r="E1163" s="339"/>
      <c r="F1163" s="388"/>
      <c r="G1163" s="339"/>
      <c r="H1163" s="339"/>
      <c r="I1163" s="339"/>
      <c r="J1163" s="339"/>
      <c r="K1163" s="339"/>
      <c r="L1163" s="339"/>
      <c r="M1163" s="339"/>
      <c r="N1163" s="339"/>
      <c r="O1163" s="339"/>
      <c r="P1163" s="339"/>
    </row>
    <row r="1164" spans="1:16" hidden="1">
      <c r="A1164" s="339"/>
      <c r="B1164" s="339"/>
      <c r="C1164" s="339"/>
      <c r="D1164" s="339"/>
      <c r="E1164" s="339"/>
      <c r="F1164" s="388"/>
      <c r="G1164" s="339"/>
      <c r="H1164" s="339"/>
      <c r="I1164" s="339"/>
      <c r="J1164" s="339"/>
      <c r="K1164" s="339"/>
      <c r="L1164" s="339"/>
      <c r="M1164" s="339"/>
      <c r="N1164" s="339"/>
      <c r="O1164" s="339"/>
      <c r="P1164" s="339"/>
    </row>
    <row r="1165" spans="1:16" hidden="1">
      <c r="A1165" s="339"/>
      <c r="B1165" s="339"/>
      <c r="C1165" s="339"/>
      <c r="D1165" s="339"/>
      <c r="E1165" s="339"/>
      <c r="F1165" s="388"/>
      <c r="G1165" s="339"/>
      <c r="H1165" s="339"/>
      <c r="I1165" s="339"/>
      <c r="J1165" s="339"/>
      <c r="K1165" s="339"/>
      <c r="L1165" s="339"/>
      <c r="M1165" s="339"/>
      <c r="N1165" s="339"/>
      <c r="O1165" s="339"/>
      <c r="P1165" s="339"/>
    </row>
    <row r="1166" spans="1:16" hidden="1">
      <c r="A1166" s="339"/>
      <c r="B1166" s="339"/>
      <c r="C1166" s="339"/>
      <c r="D1166" s="339"/>
      <c r="E1166" s="339"/>
      <c r="F1166" s="388"/>
      <c r="G1166" s="339"/>
      <c r="H1166" s="339"/>
      <c r="I1166" s="339"/>
      <c r="J1166" s="339"/>
      <c r="K1166" s="339"/>
      <c r="L1166" s="339"/>
      <c r="M1166" s="339"/>
      <c r="N1166" s="339"/>
      <c r="O1166" s="339"/>
      <c r="P1166" s="339"/>
    </row>
    <row r="1167" spans="1:16" hidden="1">
      <c r="A1167" s="339"/>
      <c r="B1167" s="339"/>
      <c r="C1167" s="339"/>
      <c r="D1167" s="339"/>
      <c r="E1167" s="339"/>
      <c r="F1167" s="388"/>
      <c r="G1167" s="339"/>
      <c r="H1167" s="339"/>
      <c r="I1167" s="339"/>
      <c r="J1167" s="339"/>
      <c r="K1167" s="339"/>
      <c r="L1167" s="339"/>
      <c r="M1167" s="339"/>
      <c r="N1167" s="339"/>
      <c r="O1167" s="339"/>
      <c r="P1167" s="339"/>
    </row>
    <row r="1168" spans="1:16" hidden="1">
      <c r="A1168" s="339"/>
      <c r="B1168" s="339"/>
      <c r="C1168" s="339"/>
      <c r="D1168" s="339"/>
      <c r="E1168" s="339"/>
      <c r="F1168" s="388"/>
      <c r="G1168" s="339"/>
      <c r="H1168" s="339"/>
      <c r="I1168" s="339"/>
      <c r="J1168" s="339"/>
      <c r="K1168" s="339"/>
      <c r="L1168" s="339"/>
      <c r="M1168" s="339"/>
      <c r="N1168" s="339"/>
      <c r="O1168" s="339"/>
      <c r="P1168" s="339"/>
    </row>
    <row r="1169" spans="1:16" hidden="1">
      <c r="A1169" s="339"/>
      <c r="B1169" s="339"/>
      <c r="C1169" s="339"/>
      <c r="D1169" s="339"/>
      <c r="E1169" s="339"/>
      <c r="F1169" s="388"/>
      <c r="G1169" s="339"/>
      <c r="H1169" s="339"/>
      <c r="I1169" s="339"/>
      <c r="J1169" s="339"/>
      <c r="K1169" s="339"/>
      <c r="L1169" s="339"/>
      <c r="M1169" s="339"/>
      <c r="N1169" s="339"/>
      <c r="O1169" s="339"/>
      <c r="P1169" s="339"/>
    </row>
    <row r="1170" spans="1:16" hidden="1">
      <c r="A1170" s="339"/>
      <c r="B1170" s="339"/>
      <c r="C1170" s="339"/>
      <c r="D1170" s="339"/>
      <c r="E1170" s="339"/>
      <c r="F1170" s="388"/>
      <c r="G1170" s="339"/>
      <c r="H1170" s="339"/>
      <c r="I1170" s="339"/>
      <c r="J1170" s="339"/>
      <c r="K1170" s="339"/>
      <c r="L1170" s="339"/>
      <c r="M1170" s="339"/>
      <c r="N1170" s="339"/>
      <c r="O1170" s="339"/>
      <c r="P1170" s="339"/>
    </row>
    <row r="1171" spans="1:16" hidden="1">
      <c r="A1171" s="339"/>
      <c r="B1171" s="339"/>
      <c r="C1171" s="339"/>
      <c r="D1171" s="339"/>
      <c r="E1171" s="339"/>
      <c r="F1171" s="388"/>
      <c r="G1171" s="339"/>
      <c r="H1171" s="339"/>
      <c r="I1171" s="339"/>
      <c r="J1171" s="339"/>
      <c r="K1171" s="339"/>
      <c r="L1171" s="339"/>
      <c r="M1171" s="339"/>
      <c r="N1171" s="339"/>
      <c r="O1171" s="339"/>
      <c r="P1171" s="339"/>
    </row>
    <row r="1172" spans="1:16" hidden="1">
      <c r="A1172" s="339"/>
      <c r="B1172" s="339"/>
      <c r="C1172" s="339"/>
      <c r="D1172" s="339"/>
      <c r="E1172" s="339"/>
      <c r="F1172" s="388"/>
      <c r="G1172" s="339"/>
      <c r="H1172" s="339"/>
      <c r="I1172" s="339"/>
      <c r="J1172" s="339"/>
      <c r="K1172" s="339"/>
      <c r="L1172" s="339"/>
      <c r="M1172" s="339"/>
      <c r="N1172" s="339"/>
      <c r="O1172" s="339"/>
      <c r="P1172" s="339"/>
    </row>
    <row r="1173" spans="1:16" hidden="1">
      <c r="A1173" s="339"/>
      <c r="B1173" s="339"/>
      <c r="C1173" s="339"/>
      <c r="D1173" s="339"/>
      <c r="E1173" s="339"/>
      <c r="F1173" s="388"/>
      <c r="G1173" s="339"/>
      <c r="H1173" s="339"/>
      <c r="I1173" s="339"/>
      <c r="J1173" s="339"/>
      <c r="K1173" s="339"/>
      <c r="L1173" s="339"/>
      <c r="M1173" s="339"/>
      <c r="N1173" s="339"/>
      <c r="O1173" s="339"/>
      <c r="P1173" s="339"/>
    </row>
    <row r="1174" spans="1:16" hidden="1">
      <c r="A1174" s="339"/>
      <c r="B1174" s="339"/>
      <c r="C1174" s="339"/>
      <c r="D1174" s="339"/>
      <c r="E1174" s="339"/>
      <c r="F1174" s="388"/>
      <c r="G1174" s="339"/>
      <c r="H1174" s="339"/>
      <c r="I1174" s="339"/>
      <c r="J1174" s="339"/>
      <c r="K1174" s="339"/>
      <c r="L1174" s="339"/>
      <c r="M1174" s="339"/>
      <c r="N1174" s="339"/>
      <c r="O1174" s="339"/>
      <c r="P1174" s="339"/>
    </row>
    <row r="1175" spans="1:16" hidden="1">
      <c r="A1175" s="339"/>
      <c r="B1175" s="339"/>
      <c r="C1175" s="339"/>
      <c r="D1175" s="339"/>
      <c r="E1175" s="339"/>
      <c r="F1175" s="388"/>
      <c r="G1175" s="339"/>
      <c r="H1175" s="339"/>
      <c r="I1175" s="339"/>
      <c r="J1175" s="339"/>
      <c r="K1175" s="339"/>
      <c r="L1175" s="339"/>
      <c r="M1175" s="339"/>
      <c r="N1175" s="339"/>
      <c r="O1175" s="339"/>
      <c r="P1175" s="339"/>
    </row>
    <row r="1176" spans="1:16" hidden="1">
      <c r="A1176" s="339"/>
      <c r="B1176" s="339"/>
      <c r="C1176" s="339"/>
      <c r="D1176" s="339"/>
      <c r="E1176" s="339"/>
      <c r="F1176" s="388"/>
      <c r="G1176" s="339"/>
      <c r="H1176" s="339"/>
      <c r="I1176" s="339"/>
      <c r="J1176" s="339"/>
      <c r="K1176" s="339"/>
      <c r="L1176" s="339"/>
      <c r="M1176" s="339"/>
      <c r="N1176" s="339"/>
      <c r="O1176" s="339"/>
      <c r="P1176" s="339"/>
    </row>
    <row r="1177" spans="1:16" hidden="1">
      <c r="A1177" s="339"/>
      <c r="B1177" s="339"/>
      <c r="C1177" s="339"/>
      <c r="D1177" s="339"/>
      <c r="E1177" s="339"/>
      <c r="F1177" s="388"/>
      <c r="G1177" s="339"/>
      <c r="H1177" s="339"/>
      <c r="I1177" s="339"/>
      <c r="J1177" s="339"/>
      <c r="K1177" s="339"/>
      <c r="L1177" s="339"/>
      <c r="M1177" s="339"/>
      <c r="N1177" s="339"/>
      <c r="O1177" s="339"/>
      <c r="P1177" s="339"/>
    </row>
    <row r="1178" spans="1:16" hidden="1">
      <c r="A1178" s="339"/>
      <c r="B1178" s="339"/>
      <c r="C1178" s="339"/>
      <c r="D1178" s="339"/>
      <c r="E1178" s="339"/>
      <c r="F1178" s="388"/>
      <c r="G1178" s="339"/>
      <c r="H1178" s="339"/>
      <c r="I1178" s="339"/>
      <c r="J1178" s="339"/>
      <c r="K1178" s="339"/>
      <c r="L1178" s="339"/>
      <c r="M1178" s="339"/>
      <c r="N1178" s="339"/>
      <c r="O1178" s="339"/>
      <c r="P1178" s="339"/>
    </row>
    <row r="1179" spans="1:16" hidden="1">
      <c r="A1179" s="339"/>
      <c r="B1179" s="339"/>
      <c r="C1179" s="339"/>
      <c r="D1179" s="339"/>
      <c r="E1179" s="339"/>
      <c r="F1179" s="388"/>
      <c r="G1179" s="339"/>
      <c r="H1179" s="339"/>
      <c r="I1179" s="339"/>
      <c r="J1179" s="339"/>
      <c r="K1179" s="339"/>
      <c r="L1179" s="339"/>
      <c r="M1179" s="339"/>
      <c r="N1179" s="339"/>
      <c r="O1179" s="339"/>
      <c r="P1179" s="339"/>
    </row>
    <row r="1180" spans="1:16" hidden="1">
      <c r="A1180" s="339"/>
      <c r="B1180" s="339"/>
      <c r="C1180" s="339"/>
      <c r="D1180" s="339"/>
      <c r="E1180" s="339"/>
      <c r="F1180" s="388"/>
      <c r="G1180" s="339"/>
      <c r="H1180" s="339"/>
      <c r="I1180" s="339"/>
      <c r="J1180" s="339"/>
      <c r="K1180" s="339"/>
      <c r="L1180" s="339"/>
      <c r="M1180" s="339"/>
      <c r="N1180" s="339"/>
      <c r="O1180" s="339"/>
      <c r="P1180" s="339"/>
    </row>
    <row r="1181" spans="1:16" hidden="1">
      <c r="A1181" s="339"/>
      <c r="B1181" s="339"/>
      <c r="C1181" s="339"/>
      <c r="D1181" s="339"/>
      <c r="E1181" s="339"/>
      <c r="F1181" s="388"/>
      <c r="G1181" s="339"/>
      <c r="H1181" s="339"/>
      <c r="I1181" s="339"/>
      <c r="J1181" s="339"/>
      <c r="K1181" s="339"/>
      <c r="L1181" s="339"/>
      <c r="M1181" s="339"/>
      <c r="N1181" s="339"/>
      <c r="O1181" s="339"/>
      <c r="P1181" s="339"/>
    </row>
    <row r="1182" spans="1:16" hidden="1">
      <c r="A1182" s="339"/>
      <c r="B1182" s="339"/>
      <c r="C1182" s="339"/>
      <c r="D1182" s="339"/>
      <c r="E1182" s="339"/>
      <c r="F1182" s="388"/>
      <c r="G1182" s="339"/>
      <c r="H1182" s="339"/>
      <c r="I1182" s="339"/>
      <c r="J1182" s="339"/>
      <c r="K1182" s="339"/>
      <c r="L1182" s="339"/>
      <c r="M1182" s="339"/>
      <c r="N1182" s="339"/>
      <c r="O1182" s="339"/>
      <c r="P1182" s="339"/>
    </row>
    <row r="1183" spans="1:16" hidden="1">
      <c r="A1183" s="339"/>
      <c r="B1183" s="339"/>
      <c r="C1183" s="339"/>
      <c r="D1183" s="339"/>
      <c r="E1183" s="339"/>
      <c r="F1183" s="388"/>
      <c r="G1183" s="339"/>
      <c r="H1183" s="339"/>
      <c r="I1183" s="339"/>
      <c r="J1183" s="339"/>
      <c r="K1183" s="339"/>
      <c r="L1183" s="339"/>
      <c r="M1183" s="339"/>
      <c r="N1183" s="339"/>
      <c r="O1183" s="339"/>
      <c r="P1183" s="339"/>
    </row>
    <row r="1184" spans="1:16" hidden="1">
      <c r="A1184" s="339"/>
      <c r="B1184" s="339"/>
      <c r="C1184" s="339"/>
      <c r="D1184" s="339"/>
      <c r="E1184" s="339"/>
      <c r="F1184" s="388"/>
      <c r="G1184" s="339"/>
      <c r="H1184" s="339"/>
      <c r="I1184" s="339"/>
      <c r="J1184" s="339"/>
      <c r="K1184" s="339"/>
      <c r="L1184" s="339"/>
      <c r="M1184" s="339"/>
      <c r="N1184" s="339"/>
      <c r="O1184" s="339"/>
      <c r="P1184" s="339"/>
    </row>
    <row r="1185" spans="1:16" hidden="1">
      <c r="A1185" s="339"/>
      <c r="B1185" s="339"/>
      <c r="C1185" s="339"/>
      <c r="D1185" s="339"/>
      <c r="E1185" s="339"/>
      <c r="F1185" s="388"/>
      <c r="G1185" s="339"/>
      <c r="H1185" s="339"/>
      <c r="I1185" s="339"/>
      <c r="J1185" s="339"/>
      <c r="K1185" s="339"/>
      <c r="L1185" s="339"/>
      <c r="M1185" s="339"/>
      <c r="N1185" s="339"/>
      <c r="O1185" s="339"/>
      <c r="P1185" s="339"/>
    </row>
    <row r="1186" spans="1:16" hidden="1">
      <c r="A1186" s="339"/>
      <c r="B1186" s="339"/>
      <c r="C1186" s="339"/>
      <c r="D1186" s="339"/>
      <c r="E1186" s="339"/>
      <c r="F1186" s="388"/>
      <c r="G1186" s="339"/>
      <c r="H1186" s="339"/>
      <c r="I1186" s="339"/>
      <c r="J1186" s="339"/>
      <c r="K1186" s="339"/>
      <c r="L1186" s="339"/>
      <c r="M1186" s="339"/>
      <c r="N1186" s="339"/>
      <c r="O1186" s="339"/>
      <c r="P1186" s="339"/>
    </row>
    <row r="1187" spans="1:16" hidden="1">
      <c r="A1187" s="339"/>
      <c r="B1187" s="339"/>
      <c r="C1187" s="339"/>
      <c r="D1187" s="339"/>
      <c r="E1187" s="339"/>
      <c r="F1187" s="388"/>
      <c r="G1187" s="339"/>
      <c r="H1187" s="339"/>
      <c r="I1187" s="339"/>
      <c r="J1187" s="339"/>
      <c r="K1187" s="339"/>
      <c r="L1187" s="339"/>
      <c r="M1187" s="339"/>
      <c r="N1187" s="339"/>
      <c r="O1187" s="339"/>
      <c r="P1187" s="339"/>
    </row>
    <row r="1188" spans="1:16" hidden="1">
      <c r="A1188" s="339"/>
      <c r="B1188" s="339"/>
      <c r="C1188" s="339"/>
      <c r="D1188" s="339"/>
      <c r="E1188" s="339"/>
      <c r="F1188" s="388"/>
      <c r="G1188" s="339"/>
      <c r="H1188" s="339"/>
      <c r="I1188" s="339"/>
      <c r="J1188" s="339"/>
      <c r="K1188" s="339"/>
      <c r="L1188" s="339"/>
      <c r="M1188" s="339"/>
      <c r="N1188" s="339"/>
      <c r="O1188" s="339"/>
      <c r="P1188" s="339"/>
    </row>
    <row r="1189" spans="1:16" hidden="1">
      <c r="A1189" s="339"/>
      <c r="B1189" s="339"/>
      <c r="C1189" s="339"/>
      <c r="D1189" s="339"/>
      <c r="E1189" s="339"/>
      <c r="F1189" s="388"/>
      <c r="G1189" s="339"/>
      <c r="H1189" s="339"/>
      <c r="I1189" s="339"/>
      <c r="J1189" s="339"/>
      <c r="K1189" s="339"/>
      <c r="L1189" s="339"/>
      <c r="M1189" s="339"/>
      <c r="N1189" s="339"/>
      <c r="O1189" s="339"/>
      <c r="P1189" s="339"/>
    </row>
    <row r="1190" spans="1:16" hidden="1">
      <c r="A1190" s="339"/>
      <c r="B1190" s="339"/>
      <c r="C1190" s="339"/>
      <c r="D1190" s="339"/>
      <c r="E1190" s="339"/>
      <c r="F1190" s="388"/>
      <c r="G1190" s="339"/>
      <c r="H1190" s="339"/>
      <c r="I1190" s="339"/>
      <c r="J1190" s="339"/>
      <c r="K1190" s="339"/>
      <c r="L1190" s="339"/>
      <c r="M1190" s="339"/>
      <c r="N1190" s="339"/>
      <c r="O1190" s="339"/>
      <c r="P1190" s="339"/>
    </row>
    <row r="1191" spans="1:16" hidden="1">
      <c r="A1191" s="339"/>
      <c r="B1191" s="339"/>
      <c r="C1191" s="339"/>
      <c r="D1191" s="339"/>
      <c r="E1191" s="339"/>
      <c r="F1191" s="388"/>
      <c r="G1191" s="339"/>
      <c r="H1191" s="339"/>
      <c r="I1191" s="339"/>
      <c r="J1191" s="339"/>
      <c r="K1191" s="339"/>
      <c r="L1191" s="339"/>
      <c r="M1191" s="339"/>
      <c r="N1191" s="339"/>
      <c r="O1191" s="339"/>
      <c r="P1191" s="339"/>
    </row>
    <row r="1192" spans="1:16" hidden="1">
      <c r="A1192" s="339"/>
      <c r="B1192" s="339"/>
      <c r="C1192" s="339"/>
      <c r="D1192" s="339"/>
      <c r="E1192" s="339"/>
      <c r="F1192" s="388"/>
      <c r="G1192" s="339"/>
      <c r="H1192" s="339"/>
      <c r="I1192" s="339"/>
      <c r="J1192" s="339"/>
      <c r="K1192" s="339"/>
      <c r="L1192" s="339"/>
      <c r="M1192" s="339"/>
      <c r="N1192" s="339"/>
      <c r="O1192" s="339"/>
      <c r="P1192" s="339"/>
    </row>
    <row r="1193" spans="1:16" hidden="1">
      <c r="A1193" s="339"/>
      <c r="B1193" s="339"/>
      <c r="C1193" s="339"/>
      <c r="D1193" s="339"/>
      <c r="E1193" s="339"/>
      <c r="F1193" s="388"/>
      <c r="G1193" s="339"/>
      <c r="H1193" s="339"/>
      <c r="I1193" s="339"/>
      <c r="J1193" s="339"/>
      <c r="K1193" s="339"/>
      <c r="L1193" s="339"/>
      <c r="M1193" s="339"/>
      <c r="N1193" s="339"/>
      <c r="O1193" s="339"/>
      <c r="P1193" s="339"/>
    </row>
    <row r="1194" spans="1:16" hidden="1">
      <c r="A1194" s="339"/>
      <c r="B1194" s="339"/>
      <c r="C1194" s="339"/>
      <c r="D1194" s="339"/>
      <c r="E1194" s="339"/>
      <c r="F1194" s="388"/>
      <c r="G1194" s="339"/>
      <c r="H1194" s="339"/>
      <c r="I1194" s="339"/>
      <c r="J1194" s="339"/>
      <c r="K1194" s="339"/>
      <c r="L1194" s="339"/>
      <c r="M1194" s="339"/>
      <c r="N1194" s="339"/>
      <c r="O1194" s="339"/>
      <c r="P1194" s="339"/>
    </row>
    <row r="1195" spans="1:16" hidden="1">
      <c r="A1195" s="339"/>
      <c r="B1195" s="339"/>
      <c r="C1195" s="339"/>
      <c r="D1195" s="339"/>
      <c r="E1195" s="339"/>
      <c r="F1195" s="388"/>
      <c r="G1195" s="339"/>
      <c r="H1195" s="339"/>
      <c r="I1195" s="339"/>
      <c r="J1195" s="339"/>
      <c r="K1195" s="339"/>
      <c r="L1195" s="339"/>
      <c r="M1195" s="339"/>
      <c r="N1195" s="339"/>
      <c r="O1195" s="339"/>
      <c r="P1195" s="339"/>
    </row>
    <row r="1196" spans="1:16" hidden="1">
      <c r="A1196" s="339"/>
      <c r="B1196" s="339"/>
      <c r="C1196" s="339"/>
      <c r="D1196" s="339"/>
      <c r="E1196" s="339"/>
      <c r="F1196" s="388"/>
      <c r="G1196" s="339"/>
      <c r="H1196" s="339"/>
      <c r="I1196" s="339"/>
      <c r="J1196" s="339"/>
      <c r="K1196" s="339"/>
      <c r="L1196" s="339"/>
      <c r="M1196" s="339"/>
      <c r="N1196" s="339"/>
      <c r="O1196" s="339"/>
      <c r="P1196" s="339"/>
    </row>
    <row r="1197" spans="1:16" hidden="1">
      <c r="A1197" s="339"/>
      <c r="B1197" s="339"/>
      <c r="C1197" s="339"/>
      <c r="D1197" s="339"/>
      <c r="E1197" s="339"/>
      <c r="F1197" s="388"/>
      <c r="G1197" s="339"/>
      <c r="H1197" s="339"/>
      <c r="I1197" s="339"/>
      <c r="J1197" s="339"/>
      <c r="K1197" s="339"/>
      <c r="L1197" s="339"/>
      <c r="M1197" s="339"/>
      <c r="N1197" s="339"/>
      <c r="O1197" s="339"/>
      <c r="P1197" s="339"/>
    </row>
    <row r="1198" spans="1:16" hidden="1">
      <c r="A1198" s="339"/>
      <c r="B1198" s="339"/>
      <c r="C1198" s="339"/>
      <c r="D1198" s="339"/>
      <c r="E1198" s="339"/>
      <c r="F1198" s="388"/>
      <c r="G1198" s="339"/>
      <c r="H1198" s="339"/>
      <c r="I1198" s="339"/>
      <c r="J1198" s="339"/>
      <c r="K1198" s="339"/>
      <c r="L1198" s="339"/>
      <c r="M1198" s="339"/>
      <c r="N1198" s="339"/>
      <c r="O1198" s="339"/>
      <c r="P1198" s="339"/>
    </row>
    <row r="1199" spans="1:16" hidden="1">
      <c r="A1199" s="339"/>
      <c r="B1199" s="339"/>
      <c r="C1199" s="339"/>
      <c r="D1199" s="339"/>
      <c r="E1199" s="339"/>
      <c r="F1199" s="388"/>
      <c r="G1199" s="339"/>
      <c r="H1199" s="339"/>
      <c r="I1199" s="339"/>
      <c r="J1199" s="339"/>
      <c r="K1199" s="339"/>
      <c r="L1199" s="339"/>
      <c r="M1199" s="339"/>
      <c r="N1199" s="339"/>
      <c r="O1199" s="339"/>
      <c r="P1199" s="339"/>
    </row>
    <row r="1200" spans="1:16" hidden="1">
      <c r="A1200" s="339"/>
      <c r="B1200" s="339"/>
      <c r="C1200" s="339"/>
      <c r="D1200" s="339"/>
      <c r="E1200" s="339"/>
      <c r="F1200" s="388"/>
      <c r="G1200" s="339"/>
      <c r="H1200" s="339"/>
      <c r="I1200" s="339"/>
      <c r="J1200" s="339"/>
      <c r="K1200" s="339"/>
      <c r="L1200" s="339"/>
      <c r="M1200" s="339"/>
      <c r="N1200" s="339"/>
      <c r="O1200" s="339"/>
      <c r="P1200" s="339"/>
    </row>
    <row r="1201" spans="1:16" hidden="1">
      <c r="A1201" s="339"/>
      <c r="B1201" s="339"/>
      <c r="C1201" s="339"/>
      <c r="D1201" s="339"/>
      <c r="E1201" s="339"/>
      <c r="F1201" s="388"/>
      <c r="G1201" s="339"/>
      <c r="H1201" s="339"/>
      <c r="I1201" s="339"/>
      <c r="J1201" s="339"/>
      <c r="K1201" s="339"/>
      <c r="L1201" s="339"/>
      <c r="M1201" s="339"/>
      <c r="N1201" s="339"/>
      <c r="O1201" s="339"/>
      <c r="P1201" s="339"/>
    </row>
    <row r="1202" spans="1:16" hidden="1">
      <c r="A1202" s="339"/>
      <c r="B1202" s="339"/>
      <c r="C1202" s="339"/>
      <c r="D1202" s="339"/>
      <c r="E1202" s="339"/>
      <c r="F1202" s="388"/>
      <c r="G1202" s="339"/>
      <c r="H1202" s="339"/>
      <c r="I1202" s="339"/>
      <c r="J1202" s="339"/>
      <c r="K1202" s="339"/>
      <c r="L1202" s="339"/>
      <c r="M1202" s="339"/>
      <c r="N1202" s="339"/>
      <c r="O1202" s="339"/>
      <c r="P1202" s="339"/>
    </row>
    <row r="1203" spans="1:16" hidden="1">
      <c r="A1203" s="339"/>
      <c r="B1203" s="339"/>
      <c r="C1203" s="339"/>
      <c r="D1203" s="339"/>
      <c r="E1203" s="339"/>
      <c r="F1203" s="388"/>
      <c r="G1203" s="339"/>
      <c r="H1203" s="339"/>
      <c r="I1203" s="339"/>
      <c r="J1203" s="339"/>
      <c r="K1203" s="339"/>
      <c r="L1203" s="339"/>
      <c r="M1203" s="339"/>
      <c r="N1203" s="339"/>
      <c r="O1203" s="339"/>
      <c r="P1203" s="339"/>
    </row>
    <row r="1204" spans="1:16" hidden="1">
      <c r="A1204" s="339"/>
      <c r="B1204" s="339"/>
      <c r="C1204" s="339"/>
      <c r="D1204" s="339"/>
      <c r="E1204" s="339"/>
      <c r="F1204" s="388"/>
      <c r="G1204" s="339"/>
      <c r="H1204" s="339"/>
      <c r="I1204" s="339"/>
      <c r="J1204" s="339"/>
      <c r="K1204" s="339"/>
      <c r="L1204" s="339"/>
      <c r="M1204" s="339"/>
      <c r="N1204" s="339"/>
      <c r="O1204" s="339"/>
      <c r="P1204" s="339"/>
    </row>
    <row r="1205" spans="1:16" hidden="1">
      <c r="A1205" s="339"/>
      <c r="B1205" s="339"/>
      <c r="C1205" s="339"/>
      <c r="D1205" s="339"/>
      <c r="E1205" s="339"/>
      <c r="F1205" s="388"/>
      <c r="G1205" s="339"/>
      <c r="H1205" s="339"/>
      <c r="I1205" s="339"/>
      <c r="J1205" s="339"/>
      <c r="K1205" s="339"/>
      <c r="L1205" s="339"/>
      <c r="M1205" s="339"/>
      <c r="N1205" s="339"/>
      <c r="O1205" s="339"/>
      <c r="P1205" s="339"/>
    </row>
    <row r="1206" spans="1:16" hidden="1">
      <c r="A1206" s="339"/>
      <c r="B1206" s="339"/>
      <c r="C1206" s="339"/>
      <c r="D1206" s="339"/>
      <c r="E1206" s="339"/>
      <c r="F1206" s="388"/>
      <c r="G1206" s="339"/>
      <c r="H1206" s="339"/>
      <c r="I1206" s="339"/>
      <c r="J1206" s="339"/>
      <c r="K1206" s="339"/>
      <c r="L1206" s="339"/>
      <c r="M1206" s="339"/>
      <c r="N1206" s="339"/>
      <c r="O1206" s="339"/>
      <c r="P1206" s="339"/>
    </row>
    <row r="1207" spans="1:16" hidden="1">
      <c r="A1207" s="339"/>
      <c r="B1207" s="339"/>
      <c r="C1207" s="339"/>
      <c r="D1207" s="339"/>
      <c r="E1207" s="339"/>
      <c r="F1207" s="388"/>
      <c r="G1207" s="339"/>
      <c r="H1207" s="339"/>
      <c r="I1207" s="339"/>
      <c r="J1207" s="339"/>
      <c r="K1207" s="339"/>
      <c r="L1207" s="339"/>
      <c r="M1207" s="339"/>
      <c r="N1207" s="339"/>
      <c r="O1207" s="339"/>
      <c r="P1207" s="339"/>
    </row>
    <row r="1208" spans="1:16" hidden="1">
      <c r="A1208" s="339"/>
      <c r="B1208" s="339"/>
      <c r="C1208" s="339"/>
      <c r="D1208" s="339"/>
      <c r="E1208" s="339"/>
      <c r="F1208" s="388"/>
      <c r="G1208" s="339"/>
      <c r="H1208" s="339"/>
      <c r="I1208" s="339"/>
      <c r="J1208" s="339"/>
      <c r="K1208" s="339"/>
      <c r="L1208" s="339"/>
      <c r="M1208" s="339"/>
      <c r="N1208" s="339"/>
      <c r="O1208" s="339"/>
      <c r="P1208" s="339"/>
    </row>
    <row r="1209" spans="1:16" hidden="1">
      <c r="A1209" s="339"/>
      <c r="B1209" s="339"/>
      <c r="C1209" s="339"/>
      <c r="D1209" s="339"/>
      <c r="E1209" s="339"/>
      <c r="F1209" s="388"/>
      <c r="G1209" s="339"/>
      <c r="H1209" s="339"/>
      <c r="I1209" s="339"/>
      <c r="J1209" s="339"/>
      <c r="K1209" s="339"/>
      <c r="L1209" s="339"/>
      <c r="M1209" s="339"/>
      <c r="N1209" s="339"/>
      <c r="O1209" s="339"/>
      <c r="P1209" s="339"/>
    </row>
    <row r="1210" spans="1:16" hidden="1">
      <c r="A1210" s="339"/>
      <c r="B1210" s="339"/>
      <c r="C1210" s="339"/>
      <c r="D1210" s="339"/>
      <c r="E1210" s="339"/>
      <c r="F1210" s="388"/>
      <c r="G1210" s="339"/>
      <c r="H1210" s="339"/>
      <c r="I1210" s="339"/>
      <c r="J1210" s="339"/>
      <c r="K1210" s="339"/>
      <c r="L1210" s="339"/>
      <c r="M1210" s="339"/>
      <c r="N1210" s="339"/>
      <c r="O1210" s="339"/>
      <c r="P1210" s="339"/>
    </row>
    <row r="1211" spans="1:16" hidden="1">
      <c r="A1211" s="339"/>
      <c r="B1211" s="339"/>
      <c r="C1211" s="339"/>
      <c r="D1211" s="339"/>
      <c r="E1211" s="339"/>
      <c r="F1211" s="388"/>
      <c r="G1211" s="339"/>
      <c r="H1211" s="339"/>
      <c r="I1211" s="339"/>
      <c r="J1211" s="339"/>
      <c r="K1211" s="339"/>
      <c r="L1211" s="339"/>
      <c r="M1211" s="339"/>
      <c r="N1211" s="339"/>
      <c r="O1211" s="339"/>
      <c r="P1211" s="339"/>
    </row>
    <row r="1212" spans="1:16" hidden="1">
      <c r="A1212" s="339"/>
      <c r="B1212" s="339"/>
      <c r="C1212" s="339"/>
      <c r="D1212" s="339"/>
      <c r="E1212" s="339"/>
      <c r="F1212" s="388"/>
      <c r="G1212" s="339"/>
      <c r="H1212" s="339"/>
      <c r="I1212" s="339"/>
      <c r="J1212" s="339"/>
      <c r="K1212" s="339"/>
      <c r="L1212" s="339"/>
      <c r="M1212" s="339"/>
      <c r="N1212" s="339"/>
      <c r="O1212" s="339"/>
      <c r="P1212" s="339"/>
    </row>
    <row r="1213" spans="1:16" hidden="1">
      <c r="A1213" s="339"/>
      <c r="B1213" s="339"/>
      <c r="C1213" s="339"/>
      <c r="D1213" s="339"/>
      <c r="E1213" s="339"/>
      <c r="F1213" s="388"/>
      <c r="G1213" s="339"/>
      <c r="H1213" s="339"/>
      <c r="I1213" s="339"/>
      <c r="J1213" s="339"/>
      <c r="K1213" s="339"/>
      <c r="L1213" s="339"/>
      <c r="M1213" s="339"/>
      <c r="N1213" s="339"/>
      <c r="O1213" s="339"/>
      <c r="P1213" s="339"/>
    </row>
    <row r="1214" spans="1:16" hidden="1">
      <c r="A1214" s="339"/>
      <c r="B1214" s="339"/>
      <c r="C1214" s="339"/>
      <c r="D1214" s="339"/>
      <c r="E1214" s="339"/>
      <c r="F1214" s="388"/>
      <c r="G1214" s="339"/>
      <c r="H1214" s="339"/>
      <c r="I1214" s="339"/>
      <c r="J1214" s="339"/>
      <c r="K1214" s="339"/>
      <c r="L1214" s="339"/>
      <c r="M1214" s="339"/>
      <c r="N1214" s="339"/>
      <c r="O1214" s="339"/>
      <c r="P1214" s="339"/>
    </row>
    <row r="1215" spans="1:16" hidden="1">
      <c r="A1215" s="339"/>
      <c r="B1215" s="339"/>
      <c r="C1215" s="339"/>
      <c r="D1215" s="339"/>
      <c r="E1215" s="339"/>
      <c r="F1215" s="388"/>
      <c r="G1215" s="339"/>
      <c r="H1215" s="339"/>
      <c r="I1215" s="339"/>
      <c r="J1215" s="339"/>
      <c r="K1215" s="339"/>
      <c r="L1215" s="339"/>
      <c r="M1215" s="339"/>
      <c r="N1215" s="339"/>
      <c r="O1215" s="339"/>
      <c r="P1215" s="339"/>
    </row>
    <row r="1216" spans="1:16" hidden="1">
      <c r="A1216" s="339"/>
      <c r="B1216" s="339"/>
      <c r="C1216" s="339"/>
      <c r="D1216" s="339"/>
      <c r="E1216" s="339"/>
      <c r="F1216" s="388"/>
      <c r="G1216" s="339"/>
      <c r="H1216" s="339"/>
      <c r="I1216" s="339"/>
      <c r="J1216" s="339"/>
      <c r="K1216" s="339"/>
      <c r="L1216" s="339"/>
      <c r="M1216" s="339"/>
      <c r="N1216" s="339"/>
      <c r="O1216" s="339"/>
      <c r="P1216" s="339"/>
    </row>
    <row r="1217" spans="1:16" hidden="1">
      <c r="A1217" s="339"/>
      <c r="B1217" s="339"/>
      <c r="C1217" s="339"/>
      <c r="D1217" s="339"/>
      <c r="E1217" s="339"/>
      <c r="F1217" s="388"/>
      <c r="G1217" s="339"/>
      <c r="H1217" s="339"/>
      <c r="I1217" s="339"/>
      <c r="J1217" s="339"/>
      <c r="K1217" s="339"/>
      <c r="L1217" s="339"/>
      <c r="M1217" s="339"/>
      <c r="N1217" s="339"/>
      <c r="O1217" s="339"/>
      <c r="P1217" s="339"/>
    </row>
    <row r="1218" spans="1:16" hidden="1">
      <c r="A1218" s="339"/>
      <c r="B1218" s="339"/>
      <c r="C1218" s="339"/>
      <c r="D1218" s="339"/>
      <c r="E1218" s="339"/>
      <c r="F1218" s="388"/>
      <c r="G1218" s="339"/>
      <c r="H1218" s="339"/>
      <c r="I1218" s="339"/>
      <c r="J1218" s="339"/>
      <c r="K1218" s="339"/>
      <c r="L1218" s="339"/>
      <c r="M1218" s="339"/>
      <c r="N1218" s="339"/>
      <c r="O1218" s="339"/>
      <c r="P1218" s="339"/>
    </row>
    <row r="1219" spans="1:16" hidden="1">
      <c r="A1219" s="339"/>
      <c r="B1219" s="339"/>
      <c r="C1219" s="339"/>
      <c r="D1219" s="339"/>
      <c r="E1219" s="339"/>
      <c r="F1219" s="388"/>
      <c r="G1219" s="339"/>
      <c r="H1219" s="339"/>
      <c r="I1219" s="339"/>
      <c r="J1219" s="339"/>
      <c r="K1219" s="339"/>
      <c r="L1219" s="339"/>
      <c r="M1219" s="339"/>
      <c r="N1219" s="339"/>
      <c r="O1219" s="339"/>
      <c r="P1219" s="339"/>
    </row>
    <row r="1220" spans="1:16" hidden="1">
      <c r="A1220" s="339"/>
      <c r="B1220" s="339"/>
      <c r="C1220" s="339"/>
      <c r="D1220" s="339"/>
      <c r="E1220" s="339"/>
      <c r="F1220" s="388"/>
      <c r="G1220" s="339"/>
      <c r="H1220" s="339"/>
      <c r="I1220" s="339"/>
      <c r="J1220" s="339"/>
      <c r="K1220" s="339"/>
      <c r="L1220" s="339"/>
      <c r="M1220" s="339"/>
      <c r="N1220" s="339"/>
      <c r="O1220" s="339"/>
      <c r="P1220" s="339"/>
    </row>
    <row r="1221" spans="1:16" hidden="1">
      <c r="A1221" s="339"/>
      <c r="B1221" s="339"/>
      <c r="C1221" s="339"/>
      <c r="D1221" s="339"/>
      <c r="E1221" s="339"/>
      <c r="F1221" s="388"/>
      <c r="G1221" s="339"/>
      <c r="H1221" s="339"/>
      <c r="I1221" s="339"/>
      <c r="J1221" s="339"/>
      <c r="K1221" s="339"/>
      <c r="L1221" s="339"/>
      <c r="M1221" s="339"/>
      <c r="N1221" s="339"/>
      <c r="O1221" s="339"/>
      <c r="P1221" s="339"/>
    </row>
    <row r="1222" spans="1:16" hidden="1">
      <c r="A1222" s="339"/>
      <c r="B1222" s="339"/>
      <c r="C1222" s="339"/>
      <c r="D1222" s="339"/>
      <c r="E1222" s="339"/>
      <c r="F1222" s="388"/>
      <c r="G1222" s="339"/>
      <c r="H1222" s="339"/>
      <c r="I1222" s="339"/>
      <c r="J1222" s="339"/>
      <c r="K1222" s="339"/>
      <c r="L1222" s="339"/>
      <c r="M1222" s="339"/>
      <c r="N1222" s="339"/>
      <c r="O1222" s="339"/>
      <c r="P1222" s="339"/>
    </row>
    <row r="1223" spans="1:16" hidden="1">
      <c r="A1223" s="339"/>
      <c r="B1223" s="339"/>
      <c r="C1223" s="339"/>
      <c r="D1223" s="339"/>
      <c r="E1223" s="339"/>
      <c r="F1223" s="388"/>
      <c r="G1223" s="339"/>
      <c r="H1223" s="339"/>
      <c r="I1223" s="339"/>
      <c r="J1223" s="339"/>
      <c r="K1223" s="339"/>
      <c r="L1223" s="339"/>
      <c r="M1223" s="339"/>
      <c r="N1223" s="339"/>
      <c r="O1223" s="339"/>
      <c r="P1223" s="339"/>
    </row>
    <row r="1224" spans="1:16" hidden="1">
      <c r="A1224" s="339"/>
      <c r="B1224" s="339"/>
      <c r="C1224" s="339"/>
      <c r="D1224" s="339"/>
      <c r="E1224" s="339"/>
      <c r="F1224" s="388"/>
      <c r="G1224" s="339"/>
      <c r="H1224" s="339"/>
      <c r="I1224" s="339"/>
      <c r="J1224" s="339"/>
      <c r="K1224" s="339"/>
      <c r="L1224" s="339"/>
      <c r="M1224" s="339"/>
      <c r="N1224" s="339"/>
      <c r="O1224" s="339"/>
      <c r="P1224" s="339"/>
    </row>
    <row r="1225" spans="1:16" hidden="1">
      <c r="A1225" s="339"/>
      <c r="B1225" s="339"/>
      <c r="C1225" s="339"/>
      <c r="D1225" s="339"/>
      <c r="E1225" s="339"/>
      <c r="F1225" s="388"/>
      <c r="G1225" s="339"/>
      <c r="H1225" s="339"/>
      <c r="I1225" s="339"/>
      <c r="J1225" s="339"/>
      <c r="K1225" s="339"/>
      <c r="L1225" s="339"/>
      <c r="M1225" s="339"/>
      <c r="N1225" s="339"/>
      <c r="O1225" s="339"/>
      <c r="P1225" s="339"/>
    </row>
    <row r="1226" spans="1:16" hidden="1">
      <c r="A1226" s="339"/>
      <c r="B1226" s="339"/>
      <c r="C1226" s="339"/>
      <c r="D1226" s="339"/>
      <c r="E1226" s="339"/>
      <c r="F1226" s="388"/>
      <c r="G1226" s="339"/>
      <c r="H1226" s="339"/>
      <c r="I1226" s="339"/>
      <c r="J1226" s="339"/>
      <c r="K1226" s="339"/>
      <c r="L1226" s="339"/>
      <c r="M1226" s="339"/>
      <c r="N1226" s="339"/>
      <c r="O1226" s="339"/>
      <c r="P1226" s="339"/>
    </row>
    <row r="1227" spans="1:16" hidden="1">
      <c r="A1227" s="339"/>
      <c r="B1227" s="339"/>
      <c r="C1227" s="339"/>
      <c r="D1227" s="339"/>
      <c r="E1227" s="339"/>
      <c r="F1227" s="388"/>
      <c r="G1227" s="339"/>
      <c r="H1227" s="339"/>
      <c r="I1227" s="339"/>
      <c r="J1227" s="339"/>
      <c r="K1227" s="339"/>
      <c r="L1227" s="339"/>
      <c r="M1227" s="339"/>
      <c r="N1227" s="339"/>
      <c r="O1227" s="339"/>
      <c r="P1227" s="339"/>
    </row>
    <row r="1228" spans="1:16" hidden="1">
      <c r="A1228" s="339"/>
      <c r="B1228" s="339"/>
      <c r="C1228" s="339"/>
      <c r="D1228" s="339"/>
      <c r="E1228" s="339"/>
      <c r="F1228" s="388"/>
      <c r="G1228" s="339"/>
      <c r="H1228" s="339"/>
      <c r="I1228" s="339"/>
      <c r="J1228" s="339"/>
      <c r="K1228" s="339"/>
      <c r="L1228" s="339"/>
      <c r="M1228" s="339"/>
      <c r="N1228" s="339"/>
      <c r="O1228" s="339"/>
      <c r="P1228" s="339"/>
    </row>
    <row r="1229" spans="1:16" hidden="1">
      <c r="A1229" s="339"/>
      <c r="B1229" s="339"/>
      <c r="C1229" s="339"/>
      <c r="D1229" s="339"/>
      <c r="E1229" s="339"/>
      <c r="F1229" s="388"/>
      <c r="G1229" s="339"/>
      <c r="H1229" s="339"/>
      <c r="I1229" s="339"/>
      <c r="J1229" s="339"/>
      <c r="K1229" s="339"/>
      <c r="L1229" s="339"/>
      <c r="M1229" s="339"/>
      <c r="N1229" s="339"/>
      <c r="O1229" s="339"/>
      <c r="P1229" s="339"/>
    </row>
    <row r="1230" spans="1:16" hidden="1">
      <c r="A1230" s="339"/>
      <c r="B1230" s="339"/>
      <c r="C1230" s="339"/>
      <c r="D1230" s="339"/>
      <c r="E1230" s="339"/>
      <c r="F1230" s="388"/>
      <c r="G1230" s="339"/>
      <c r="H1230" s="339"/>
      <c r="I1230" s="339"/>
      <c r="J1230" s="339"/>
      <c r="K1230" s="339"/>
      <c r="L1230" s="339"/>
      <c r="M1230" s="339"/>
      <c r="N1230" s="339"/>
      <c r="O1230" s="339"/>
      <c r="P1230" s="339"/>
    </row>
    <row r="1231" spans="1:16" hidden="1">
      <c r="A1231" s="339"/>
      <c r="B1231" s="339"/>
      <c r="C1231" s="339"/>
      <c r="D1231" s="339"/>
      <c r="E1231" s="339"/>
      <c r="F1231" s="388"/>
      <c r="G1231" s="339"/>
      <c r="H1231" s="339"/>
      <c r="I1231" s="339"/>
      <c r="J1231" s="339"/>
      <c r="K1231" s="339"/>
      <c r="L1231" s="339"/>
      <c r="M1231" s="339"/>
      <c r="N1231" s="339"/>
      <c r="O1231" s="339"/>
      <c r="P1231" s="339"/>
    </row>
    <row r="1232" spans="1:16" hidden="1">
      <c r="A1232" s="339"/>
      <c r="B1232" s="339"/>
      <c r="C1232" s="339"/>
      <c r="D1232" s="339"/>
      <c r="E1232" s="339"/>
      <c r="F1232" s="388"/>
      <c r="G1232" s="339"/>
      <c r="H1232" s="339"/>
      <c r="I1232" s="339"/>
      <c r="J1232" s="339"/>
      <c r="K1232" s="339"/>
      <c r="L1232" s="339"/>
      <c r="M1232" s="339"/>
      <c r="N1232" s="339"/>
      <c r="O1232" s="339"/>
      <c r="P1232" s="339"/>
    </row>
    <row r="1233" spans="1:16" hidden="1">
      <c r="A1233" s="339"/>
      <c r="B1233" s="339"/>
      <c r="C1233" s="339"/>
      <c r="D1233" s="339"/>
      <c r="E1233" s="339"/>
      <c r="F1233" s="388"/>
      <c r="G1233" s="339"/>
      <c r="H1233" s="339"/>
      <c r="I1233" s="339"/>
      <c r="J1233" s="339"/>
      <c r="K1233" s="339"/>
      <c r="L1233" s="339"/>
      <c r="M1233" s="339"/>
      <c r="N1233" s="339"/>
      <c r="O1233" s="339"/>
      <c r="P1233" s="339"/>
    </row>
    <row r="1234" spans="1:16" hidden="1">
      <c r="A1234" s="339"/>
      <c r="B1234" s="339"/>
      <c r="C1234" s="339"/>
      <c r="D1234" s="339"/>
      <c r="E1234" s="339"/>
      <c r="F1234" s="388"/>
      <c r="G1234" s="339"/>
      <c r="H1234" s="339"/>
      <c r="I1234" s="339"/>
      <c r="J1234" s="339"/>
      <c r="K1234" s="339"/>
      <c r="L1234" s="339"/>
      <c r="M1234" s="339"/>
      <c r="N1234" s="339"/>
      <c r="O1234" s="339"/>
      <c r="P1234" s="339"/>
    </row>
    <row r="1235" spans="1:16" hidden="1">
      <c r="A1235" s="339"/>
      <c r="B1235" s="339"/>
      <c r="C1235" s="339"/>
      <c r="D1235" s="339"/>
      <c r="E1235" s="339"/>
      <c r="F1235" s="388"/>
      <c r="G1235" s="339"/>
      <c r="H1235" s="339"/>
      <c r="I1235" s="339"/>
      <c r="J1235" s="339"/>
      <c r="K1235" s="339"/>
      <c r="L1235" s="339"/>
      <c r="M1235" s="339"/>
      <c r="N1235" s="339"/>
      <c r="O1235" s="339"/>
      <c r="P1235" s="339"/>
    </row>
    <row r="1236" spans="1:16" hidden="1">
      <c r="A1236" s="339"/>
      <c r="B1236" s="339"/>
      <c r="C1236" s="339"/>
      <c r="D1236" s="339"/>
      <c r="E1236" s="339"/>
      <c r="F1236" s="388"/>
      <c r="G1236" s="339"/>
      <c r="H1236" s="339"/>
      <c r="I1236" s="339"/>
      <c r="J1236" s="339"/>
      <c r="K1236" s="339"/>
      <c r="L1236" s="339"/>
      <c r="M1236" s="339"/>
      <c r="N1236" s="339"/>
      <c r="O1236" s="339"/>
      <c r="P1236" s="339"/>
    </row>
    <row r="1237" spans="1:16" hidden="1">
      <c r="A1237" s="339"/>
      <c r="B1237" s="339"/>
      <c r="C1237" s="339"/>
      <c r="D1237" s="339"/>
      <c r="E1237" s="339"/>
      <c r="F1237" s="388"/>
      <c r="G1237" s="339"/>
      <c r="H1237" s="339"/>
      <c r="I1237" s="339"/>
      <c r="J1237" s="339"/>
      <c r="K1237" s="339"/>
      <c r="L1237" s="339"/>
      <c r="M1237" s="339"/>
      <c r="N1237" s="339"/>
      <c r="O1237" s="339"/>
      <c r="P1237" s="339"/>
    </row>
    <row r="1238" spans="1:16" hidden="1">
      <c r="A1238" s="339"/>
      <c r="B1238" s="339"/>
      <c r="C1238" s="339"/>
      <c r="D1238" s="339"/>
      <c r="E1238" s="339"/>
      <c r="F1238" s="388"/>
      <c r="G1238" s="339"/>
      <c r="H1238" s="339"/>
      <c r="I1238" s="339"/>
      <c r="J1238" s="339"/>
      <c r="K1238" s="339"/>
      <c r="L1238" s="339"/>
      <c r="M1238" s="339"/>
      <c r="N1238" s="339"/>
      <c r="O1238" s="339"/>
      <c r="P1238" s="339"/>
    </row>
    <row r="1239" spans="1:16" hidden="1">
      <c r="A1239" s="339"/>
      <c r="B1239" s="339"/>
      <c r="C1239" s="339"/>
      <c r="D1239" s="339"/>
      <c r="E1239" s="339"/>
      <c r="F1239" s="388"/>
      <c r="G1239" s="339"/>
      <c r="H1239" s="339"/>
      <c r="I1239" s="339"/>
      <c r="J1239" s="339"/>
      <c r="K1239" s="339"/>
      <c r="L1239" s="339"/>
      <c r="M1239" s="339"/>
      <c r="N1239" s="339"/>
      <c r="O1239" s="339"/>
      <c r="P1239" s="339"/>
    </row>
    <row r="1240" spans="1:16" hidden="1">
      <c r="A1240" s="339"/>
      <c r="B1240" s="339"/>
      <c r="C1240" s="339"/>
      <c r="D1240" s="339"/>
      <c r="E1240" s="339"/>
      <c r="F1240" s="388"/>
      <c r="G1240" s="339"/>
      <c r="H1240" s="339"/>
      <c r="I1240" s="339"/>
      <c r="J1240" s="339"/>
      <c r="K1240" s="339"/>
      <c r="L1240" s="339"/>
      <c r="M1240" s="339"/>
      <c r="N1240" s="339"/>
      <c r="O1240" s="339"/>
      <c r="P1240" s="339"/>
    </row>
    <row r="1241" spans="1:16" hidden="1">
      <c r="A1241" s="339"/>
      <c r="B1241" s="339"/>
      <c r="C1241" s="339"/>
      <c r="D1241" s="339"/>
      <c r="E1241" s="339"/>
      <c r="F1241" s="388"/>
      <c r="G1241" s="339"/>
      <c r="H1241" s="339"/>
      <c r="I1241" s="339"/>
      <c r="J1241" s="339"/>
      <c r="K1241" s="339"/>
      <c r="L1241" s="339"/>
      <c r="M1241" s="339"/>
      <c r="N1241" s="339"/>
      <c r="O1241" s="339"/>
      <c r="P1241" s="339"/>
    </row>
    <row r="1242" spans="1:16" hidden="1">
      <c r="A1242" s="339"/>
      <c r="B1242" s="339"/>
      <c r="C1242" s="339"/>
      <c r="D1242" s="339"/>
      <c r="E1242" s="339"/>
      <c r="F1242" s="388"/>
      <c r="G1242" s="339"/>
      <c r="H1242" s="339"/>
      <c r="I1242" s="339"/>
      <c r="J1242" s="339"/>
      <c r="K1242" s="339"/>
      <c r="L1242" s="339"/>
      <c r="M1242" s="339"/>
      <c r="N1242" s="339"/>
      <c r="O1242" s="339"/>
      <c r="P1242" s="339"/>
    </row>
    <row r="1243" spans="1:16" hidden="1">
      <c r="A1243" s="339"/>
      <c r="B1243" s="339"/>
      <c r="C1243" s="339"/>
      <c r="D1243" s="339"/>
      <c r="E1243" s="339"/>
      <c r="F1243" s="388"/>
      <c r="G1243" s="339"/>
      <c r="H1243" s="339"/>
      <c r="I1243" s="339"/>
      <c r="J1243" s="339"/>
      <c r="K1243" s="339"/>
      <c r="L1243" s="339"/>
      <c r="M1243" s="339"/>
      <c r="N1243" s="339"/>
      <c r="O1243" s="339"/>
      <c r="P1243" s="339"/>
    </row>
    <row r="1244" spans="1:16" hidden="1">
      <c r="A1244" s="339"/>
      <c r="B1244" s="339"/>
      <c r="C1244" s="339"/>
      <c r="D1244" s="339"/>
      <c r="E1244" s="339"/>
      <c r="F1244" s="388"/>
      <c r="G1244" s="339"/>
      <c r="H1244" s="339"/>
      <c r="I1244" s="339"/>
      <c r="J1244" s="339"/>
      <c r="K1244" s="339"/>
      <c r="L1244" s="339"/>
      <c r="M1244" s="339"/>
      <c r="N1244" s="339"/>
      <c r="O1244" s="339"/>
      <c r="P1244" s="339"/>
    </row>
    <row r="1245" spans="1:16" hidden="1">
      <c r="A1245" s="339"/>
      <c r="B1245" s="339"/>
      <c r="C1245" s="339"/>
      <c r="D1245" s="339"/>
      <c r="E1245" s="339"/>
      <c r="F1245" s="388"/>
      <c r="G1245" s="339"/>
      <c r="H1245" s="339"/>
      <c r="I1245" s="339"/>
      <c r="J1245" s="339"/>
      <c r="K1245" s="339"/>
      <c r="L1245" s="339"/>
      <c r="M1245" s="339"/>
      <c r="N1245" s="339"/>
      <c r="O1245" s="339"/>
      <c r="P1245" s="339"/>
    </row>
    <row r="1246" spans="1:16" hidden="1">
      <c r="A1246" s="339"/>
      <c r="B1246" s="339"/>
      <c r="C1246" s="339"/>
      <c r="D1246" s="339"/>
      <c r="E1246" s="339"/>
      <c r="F1246" s="388"/>
      <c r="G1246" s="339"/>
      <c r="H1246" s="339"/>
      <c r="I1246" s="339"/>
      <c r="J1246" s="339"/>
      <c r="K1246" s="339"/>
      <c r="L1246" s="339"/>
      <c r="M1246" s="339"/>
      <c r="N1246" s="339"/>
      <c r="O1246" s="339"/>
      <c r="P1246" s="339"/>
    </row>
    <row r="1247" spans="1:16" hidden="1">
      <c r="A1247" s="339"/>
      <c r="B1247" s="339"/>
      <c r="C1247" s="339"/>
      <c r="D1247" s="339"/>
      <c r="E1247" s="339"/>
      <c r="F1247" s="388"/>
      <c r="G1247" s="339"/>
      <c r="H1247" s="339"/>
      <c r="I1247" s="339"/>
      <c r="J1247" s="339"/>
      <c r="K1247" s="339"/>
      <c r="L1247" s="339"/>
      <c r="M1247" s="339"/>
      <c r="N1247" s="339"/>
      <c r="O1247" s="339"/>
      <c r="P1247" s="339"/>
    </row>
    <row r="1248" spans="1:16" hidden="1">
      <c r="A1248" s="339"/>
      <c r="B1248" s="339"/>
      <c r="C1248" s="339"/>
      <c r="D1248" s="339"/>
      <c r="E1248" s="339"/>
      <c r="F1248" s="388"/>
      <c r="G1248" s="339"/>
      <c r="H1248" s="339"/>
      <c r="I1248" s="339"/>
      <c r="J1248" s="339"/>
      <c r="K1248" s="339"/>
      <c r="L1248" s="339"/>
      <c r="M1248" s="339"/>
      <c r="N1248" s="339"/>
      <c r="O1248" s="339"/>
      <c r="P1248" s="339"/>
    </row>
    <row r="1249" spans="1:16" hidden="1">
      <c r="A1249" s="339"/>
      <c r="B1249" s="339"/>
      <c r="C1249" s="339"/>
      <c r="D1249" s="339"/>
      <c r="E1249" s="339"/>
      <c r="F1249" s="388"/>
      <c r="G1249" s="339"/>
      <c r="H1249" s="339"/>
      <c r="I1249" s="339"/>
      <c r="J1249" s="339"/>
      <c r="K1249" s="339"/>
      <c r="L1249" s="339"/>
      <c r="M1249" s="339"/>
      <c r="N1249" s="339"/>
      <c r="O1249" s="339"/>
      <c r="P1249" s="339"/>
    </row>
    <row r="1250" spans="1:16" hidden="1">
      <c r="A1250" s="339"/>
      <c r="B1250" s="339"/>
      <c r="C1250" s="339"/>
      <c r="D1250" s="339"/>
      <c r="E1250" s="339"/>
      <c r="F1250" s="388"/>
      <c r="G1250" s="339"/>
      <c r="H1250" s="339"/>
      <c r="I1250" s="339"/>
      <c r="J1250" s="339"/>
      <c r="K1250" s="339"/>
      <c r="L1250" s="339"/>
      <c r="M1250" s="339"/>
      <c r="N1250" s="339"/>
      <c r="O1250" s="339"/>
      <c r="P1250" s="339"/>
    </row>
    <row r="1251" spans="1:16" hidden="1">
      <c r="A1251" s="339"/>
      <c r="B1251" s="339"/>
      <c r="C1251" s="339"/>
      <c r="D1251" s="339"/>
      <c r="E1251" s="339"/>
      <c r="F1251" s="388"/>
      <c r="G1251" s="339"/>
      <c r="H1251" s="339"/>
      <c r="I1251" s="339"/>
      <c r="J1251" s="339"/>
      <c r="K1251" s="339"/>
      <c r="L1251" s="339"/>
      <c r="M1251" s="339"/>
      <c r="N1251" s="339"/>
      <c r="O1251" s="339"/>
      <c r="P1251" s="339"/>
    </row>
    <row r="1252" spans="1:16" hidden="1">
      <c r="A1252" s="339"/>
      <c r="B1252" s="339"/>
      <c r="C1252" s="339"/>
      <c r="D1252" s="339"/>
      <c r="E1252" s="339"/>
      <c r="F1252" s="388"/>
      <c r="G1252" s="339"/>
      <c r="H1252" s="339"/>
      <c r="I1252" s="339"/>
      <c r="J1252" s="339"/>
      <c r="K1252" s="339"/>
      <c r="L1252" s="339"/>
      <c r="M1252" s="339"/>
      <c r="N1252" s="339"/>
      <c r="O1252" s="339"/>
      <c r="P1252" s="339"/>
    </row>
    <row r="1253" spans="1:16" hidden="1">
      <c r="A1253" s="339"/>
      <c r="B1253" s="339"/>
      <c r="C1253" s="339"/>
      <c r="D1253" s="339"/>
      <c r="E1253" s="339"/>
      <c r="F1253" s="388"/>
      <c r="G1253" s="339"/>
      <c r="H1253" s="339"/>
      <c r="I1253" s="339"/>
      <c r="J1253" s="339"/>
      <c r="K1253" s="339"/>
      <c r="L1253" s="339"/>
      <c r="M1253" s="339"/>
      <c r="N1253" s="339"/>
      <c r="O1253" s="339"/>
      <c r="P1253" s="339"/>
    </row>
    <row r="1254" spans="1:16" hidden="1">
      <c r="A1254" s="339"/>
      <c r="B1254" s="339"/>
      <c r="C1254" s="339"/>
      <c r="D1254" s="339"/>
      <c r="E1254" s="339"/>
      <c r="F1254" s="388"/>
      <c r="G1254" s="339"/>
      <c r="H1254" s="339"/>
      <c r="I1254" s="339"/>
      <c r="J1254" s="339"/>
      <c r="K1254" s="339"/>
      <c r="L1254" s="339"/>
      <c r="M1254" s="339"/>
      <c r="N1254" s="339"/>
      <c r="O1254" s="339"/>
      <c r="P1254" s="339"/>
    </row>
    <row r="1255" spans="1:16" hidden="1">
      <c r="A1255" s="339"/>
      <c r="B1255" s="339"/>
      <c r="C1255" s="339"/>
      <c r="D1255" s="339"/>
      <c r="E1255" s="339"/>
      <c r="F1255" s="388"/>
      <c r="G1255" s="339"/>
      <c r="H1255" s="339"/>
      <c r="I1255" s="339"/>
      <c r="J1255" s="339"/>
      <c r="K1255" s="339"/>
      <c r="L1255" s="339"/>
      <c r="M1255" s="339"/>
      <c r="N1255" s="339"/>
      <c r="O1255" s="339"/>
      <c r="P1255" s="339"/>
    </row>
    <row r="1256" spans="1:16" hidden="1">
      <c r="A1256" s="339"/>
      <c r="B1256" s="339"/>
      <c r="C1256" s="339"/>
      <c r="D1256" s="339"/>
      <c r="E1256" s="339"/>
      <c r="F1256" s="388"/>
      <c r="G1256" s="339"/>
      <c r="H1256" s="339"/>
      <c r="I1256" s="339"/>
      <c r="J1256" s="339"/>
      <c r="K1256" s="339"/>
      <c r="L1256" s="339"/>
      <c r="M1256" s="339"/>
      <c r="N1256" s="339"/>
      <c r="O1256" s="339"/>
      <c r="P1256" s="339"/>
    </row>
    <row r="1257" spans="1:16" hidden="1">
      <c r="A1257" s="339"/>
      <c r="B1257" s="339"/>
      <c r="C1257" s="339"/>
      <c r="D1257" s="339"/>
      <c r="E1257" s="339"/>
      <c r="F1257" s="388"/>
      <c r="G1257" s="339"/>
      <c r="H1257" s="339"/>
      <c r="I1257" s="339"/>
      <c r="J1257" s="339"/>
      <c r="K1257" s="339"/>
      <c r="L1257" s="339"/>
      <c r="M1257" s="339"/>
      <c r="N1257" s="339"/>
      <c r="O1257" s="339"/>
      <c r="P1257" s="339"/>
    </row>
    <row r="1258" spans="1:16" hidden="1">
      <c r="A1258" s="339"/>
      <c r="B1258" s="339"/>
      <c r="C1258" s="339"/>
      <c r="D1258" s="339"/>
      <c r="E1258" s="339"/>
      <c r="F1258" s="388"/>
      <c r="G1258" s="339"/>
      <c r="H1258" s="339"/>
      <c r="I1258" s="339"/>
      <c r="J1258" s="339"/>
      <c r="K1258" s="339"/>
      <c r="L1258" s="339"/>
      <c r="M1258" s="339"/>
      <c r="N1258" s="339"/>
      <c r="O1258" s="339"/>
      <c r="P1258" s="339"/>
    </row>
    <row r="1259" spans="1:16" hidden="1">
      <c r="A1259" s="339"/>
      <c r="B1259" s="339"/>
      <c r="C1259" s="339"/>
      <c r="D1259" s="339"/>
      <c r="E1259" s="339"/>
      <c r="F1259" s="388"/>
      <c r="G1259" s="339"/>
      <c r="H1259" s="339"/>
      <c r="I1259" s="339"/>
      <c r="J1259" s="339"/>
      <c r="K1259" s="339"/>
      <c r="L1259" s="339"/>
      <c r="M1259" s="339"/>
      <c r="N1259" s="339"/>
      <c r="O1259" s="339"/>
      <c r="P1259" s="339"/>
    </row>
    <row r="1260" spans="1:16" hidden="1">
      <c r="A1260" s="339"/>
      <c r="B1260" s="339"/>
      <c r="C1260" s="339"/>
      <c r="D1260" s="339"/>
      <c r="E1260" s="339"/>
      <c r="F1260" s="388"/>
      <c r="G1260" s="339"/>
      <c r="H1260" s="339"/>
      <c r="I1260" s="339"/>
      <c r="J1260" s="339"/>
      <c r="K1260" s="339"/>
      <c r="L1260" s="339"/>
      <c r="M1260" s="339"/>
      <c r="N1260" s="339"/>
      <c r="O1260" s="339"/>
      <c r="P1260" s="339"/>
    </row>
    <row r="1261" spans="1:16" hidden="1">
      <c r="A1261" s="339"/>
      <c r="B1261" s="339"/>
      <c r="C1261" s="339"/>
      <c r="D1261" s="339"/>
      <c r="E1261" s="339"/>
      <c r="F1261" s="388"/>
      <c r="G1261" s="339"/>
      <c r="H1261" s="339"/>
      <c r="I1261" s="339"/>
      <c r="J1261" s="339"/>
      <c r="K1261" s="339"/>
      <c r="L1261" s="339"/>
      <c r="M1261" s="339"/>
      <c r="N1261" s="339"/>
      <c r="O1261" s="339"/>
      <c r="P1261" s="339"/>
    </row>
    <row r="1262" spans="1:16" hidden="1">
      <c r="A1262" s="339"/>
      <c r="B1262" s="339"/>
      <c r="C1262" s="339"/>
      <c r="D1262" s="339"/>
      <c r="E1262" s="339"/>
      <c r="F1262" s="388"/>
      <c r="G1262" s="339"/>
      <c r="H1262" s="339"/>
      <c r="I1262" s="339"/>
      <c r="J1262" s="339"/>
      <c r="K1262" s="339"/>
      <c r="L1262" s="339"/>
      <c r="M1262" s="339"/>
      <c r="N1262" s="339"/>
      <c r="O1262" s="339"/>
      <c r="P1262" s="339"/>
    </row>
    <row r="1263" spans="1:16" hidden="1">
      <c r="A1263" s="339"/>
      <c r="B1263" s="339"/>
      <c r="C1263" s="339"/>
      <c r="D1263" s="339"/>
      <c r="E1263" s="339"/>
      <c r="F1263" s="388"/>
      <c r="G1263" s="339"/>
      <c r="H1263" s="339"/>
      <c r="I1263" s="339"/>
      <c r="J1263" s="339"/>
      <c r="K1263" s="339"/>
      <c r="L1263" s="339"/>
      <c r="M1263" s="339"/>
      <c r="N1263" s="339"/>
      <c r="O1263" s="339"/>
      <c r="P1263" s="339"/>
    </row>
    <row r="1264" spans="1:16" hidden="1">
      <c r="A1264" s="339"/>
      <c r="B1264" s="339"/>
      <c r="C1264" s="339"/>
      <c r="D1264" s="339"/>
      <c r="E1264" s="339"/>
      <c r="F1264" s="388"/>
      <c r="G1264" s="339"/>
      <c r="H1264" s="339"/>
      <c r="I1264" s="339"/>
      <c r="J1264" s="339"/>
      <c r="K1264" s="339"/>
      <c r="L1264" s="339"/>
      <c r="M1264" s="339"/>
      <c r="N1264" s="339"/>
      <c r="O1264" s="339"/>
      <c r="P1264" s="339"/>
    </row>
    <row r="1265" spans="1:16" hidden="1">
      <c r="A1265" s="339"/>
      <c r="B1265" s="339"/>
      <c r="C1265" s="339"/>
      <c r="D1265" s="339"/>
      <c r="E1265" s="339"/>
      <c r="F1265" s="388"/>
      <c r="G1265" s="339"/>
      <c r="H1265" s="339"/>
      <c r="I1265" s="339"/>
      <c r="J1265" s="339"/>
      <c r="K1265" s="339"/>
      <c r="L1265" s="339"/>
      <c r="M1265" s="339"/>
      <c r="N1265" s="339"/>
      <c r="O1265" s="339"/>
      <c r="P1265" s="339"/>
    </row>
    <row r="1266" spans="1:16" hidden="1">
      <c r="A1266" s="339"/>
      <c r="B1266" s="339"/>
      <c r="C1266" s="339"/>
      <c r="D1266" s="339"/>
      <c r="E1266" s="339"/>
      <c r="F1266" s="388"/>
      <c r="G1266" s="339"/>
      <c r="H1266" s="339"/>
      <c r="I1266" s="339"/>
      <c r="J1266" s="339"/>
      <c r="K1266" s="339"/>
      <c r="L1266" s="339"/>
      <c r="M1266" s="339"/>
      <c r="N1266" s="339"/>
      <c r="O1266" s="339"/>
      <c r="P1266" s="339"/>
    </row>
    <row r="1267" spans="1:16" hidden="1">
      <c r="A1267" s="339"/>
      <c r="B1267" s="339"/>
      <c r="C1267" s="339"/>
      <c r="D1267" s="339"/>
      <c r="E1267" s="339"/>
      <c r="F1267" s="388"/>
      <c r="G1267" s="339"/>
      <c r="H1267" s="339"/>
      <c r="I1267" s="339"/>
      <c r="J1267" s="339"/>
      <c r="K1267" s="339"/>
      <c r="L1267" s="339"/>
      <c r="M1267" s="339"/>
      <c r="N1267" s="339"/>
      <c r="O1267" s="339"/>
      <c r="P1267" s="339"/>
    </row>
    <row r="1268" spans="1:16" hidden="1">
      <c r="A1268" s="339"/>
      <c r="B1268" s="339"/>
      <c r="C1268" s="339"/>
      <c r="D1268" s="339"/>
      <c r="E1268" s="339"/>
      <c r="F1268" s="388"/>
      <c r="G1268" s="339"/>
      <c r="H1268" s="339"/>
      <c r="I1268" s="339"/>
      <c r="J1268" s="339"/>
      <c r="K1268" s="339"/>
      <c r="L1268" s="339"/>
      <c r="M1268" s="339"/>
      <c r="N1268" s="339"/>
      <c r="O1268" s="339"/>
      <c r="P1268" s="339"/>
    </row>
    <row r="1269" spans="1:16" hidden="1">
      <c r="A1269" s="339"/>
      <c r="B1269" s="339"/>
      <c r="C1269" s="339"/>
      <c r="D1269" s="339"/>
      <c r="E1269" s="339"/>
      <c r="F1269" s="388"/>
      <c r="G1269" s="339"/>
      <c r="H1269" s="339"/>
      <c r="I1269" s="339"/>
      <c r="J1269" s="339"/>
      <c r="K1269" s="339"/>
      <c r="L1269" s="339"/>
      <c r="M1269" s="339"/>
      <c r="N1269" s="339"/>
      <c r="O1269" s="339"/>
      <c r="P1269" s="339"/>
    </row>
    <row r="1270" spans="1:16" hidden="1">
      <c r="A1270" s="339"/>
      <c r="B1270" s="339"/>
      <c r="C1270" s="339"/>
      <c r="D1270" s="339"/>
      <c r="E1270" s="339"/>
      <c r="F1270" s="388"/>
      <c r="G1270" s="339"/>
      <c r="H1270" s="339"/>
      <c r="I1270" s="339"/>
      <c r="J1270" s="339"/>
      <c r="K1270" s="339"/>
      <c r="L1270" s="339"/>
      <c r="M1270" s="339"/>
      <c r="N1270" s="339"/>
      <c r="O1270" s="339"/>
      <c r="P1270" s="339"/>
    </row>
    <row r="1271" spans="1:16" hidden="1">
      <c r="A1271" s="339"/>
      <c r="B1271" s="339"/>
      <c r="C1271" s="339"/>
      <c r="D1271" s="339"/>
      <c r="E1271" s="339"/>
      <c r="F1271" s="388"/>
      <c r="G1271" s="339"/>
      <c r="H1271" s="339"/>
      <c r="I1271" s="339"/>
      <c r="J1271" s="339"/>
      <c r="K1271" s="339"/>
      <c r="L1271" s="339"/>
      <c r="M1271" s="339"/>
      <c r="N1271" s="339"/>
      <c r="O1271" s="339"/>
      <c r="P1271" s="339"/>
    </row>
    <row r="1272" spans="1:16" hidden="1">
      <c r="A1272" s="339"/>
      <c r="B1272" s="339"/>
      <c r="C1272" s="339"/>
      <c r="D1272" s="339"/>
      <c r="E1272" s="339"/>
      <c r="F1272" s="388"/>
      <c r="G1272" s="339"/>
      <c r="H1272" s="339"/>
      <c r="I1272" s="339"/>
      <c r="J1272" s="339"/>
      <c r="K1272" s="339"/>
      <c r="L1272" s="339"/>
      <c r="M1272" s="339"/>
      <c r="N1272" s="339"/>
      <c r="O1272" s="339"/>
      <c r="P1272" s="339"/>
    </row>
    <row r="1273" spans="1:16" hidden="1">
      <c r="A1273" s="339"/>
      <c r="B1273" s="339"/>
      <c r="C1273" s="339"/>
      <c r="D1273" s="339"/>
      <c r="E1273" s="339"/>
      <c r="F1273" s="388"/>
      <c r="G1273" s="339"/>
      <c r="H1273" s="339"/>
      <c r="I1273" s="339"/>
      <c r="J1273" s="339"/>
      <c r="K1273" s="339"/>
      <c r="L1273" s="339"/>
      <c r="M1273" s="339"/>
      <c r="N1273" s="339"/>
      <c r="O1273" s="339"/>
      <c r="P1273" s="339"/>
    </row>
    <row r="1274" spans="1:16" hidden="1">
      <c r="A1274" s="339"/>
      <c r="B1274" s="339"/>
      <c r="C1274" s="339"/>
      <c r="D1274" s="339"/>
      <c r="E1274" s="339"/>
      <c r="F1274" s="388"/>
      <c r="G1274" s="339"/>
      <c r="H1274" s="339"/>
      <c r="I1274" s="339"/>
      <c r="J1274" s="339"/>
      <c r="K1274" s="339"/>
      <c r="L1274" s="339"/>
      <c r="M1274" s="339"/>
      <c r="N1274" s="339"/>
      <c r="O1274" s="339"/>
      <c r="P1274" s="339"/>
    </row>
    <row r="1275" spans="1:16" hidden="1">
      <c r="A1275" s="339"/>
      <c r="B1275" s="339"/>
      <c r="C1275" s="339"/>
      <c r="D1275" s="339"/>
      <c r="E1275" s="339"/>
      <c r="F1275" s="388"/>
      <c r="G1275" s="339"/>
      <c r="H1275" s="339"/>
      <c r="I1275" s="339"/>
      <c r="J1275" s="339"/>
      <c r="K1275" s="339"/>
      <c r="L1275" s="339"/>
      <c r="M1275" s="339"/>
      <c r="N1275" s="339"/>
      <c r="O1275" s="339"/>
      <c r="P1275" s="339"/>
    </row>
    <row r="1276" spans="1:16" hidden="1">
      <c r="A1276" s="339"/>
      <c r="B1276" s="339"/>
      <c r="C1276" s="339"/>
      <c r="D1276" s="339"/>
      <c r="E1276" s="339"/>
      <c r="F1276" s="388"/>
      <c r="G1276" s="339"/>
      <c r="H1276" s="339"/>
      <c r="I1276" s="339"/>
      <c r="J1276" s="339"/>
      <c r="K1276" s="339"/>
      <c r="L1276" s="339"/>
      <c r="M1276" s="339"/>
      <c r="N1276" s="339"/>
      <c r="O1276" s="339"/>
      <c r="P1276" s="339"/>
    </row>
    <row r="1277" spans="1:16" hidden="1">
      <c r="A1277" s="339"/>
      <c r="B1277" s="339"/>
      <c r="C1277" s="339"/>
      <c r="D1277" s="339"/>
      <c r="E1277" s="339"/>
      <c r="F1277" s="388"/>
      <c r="G1277" s="339"/>
      <c r="H1277" s="339"/>
      <c r="I1277" s="339"/>
      <c r="J1277" s="339"/>
      <c r="K1277" s="339"/>
      <c r="L1277" s="339"/>
      <c r="M1277" s="339"/>
      <c r="N1277" s="339"/>
      <c r="O1277" s="339"/>
      <c r="P1277" s="339"/>
    </row>
    <row r="1278" spans="1:16" hidden="1">
      <c r="A1278" s="339"/>
      <c r="B1278" s="339"/>
      <c r="C1278" s="339"/>
      <c r="D1278" s="339"/>
      <c r="E1278" s="339"/>
      <c r="F1278" s="388"/>
      <c r="G1278" s="339"/>
      <c r="H1278" s="339"/>
      <c r="I1278" s="339"/>
      <c r="J1278" s="339"/>
      <c r="K1278" s="339"/>
      <c r="L1278" s="339"/>
      <c r="M1278" s="339"/>
      <c r="N1278" s="339"/>
      <c r="O1278" s="339"/>
      <c r="P1278" s="339"/>
    </row>
    <row r="1279" spans="1:16" hidden="1">
      <c r="A1279" s="339"/>
      <c r="B1279" s="339"/>
      <c r="C1279" s="339"/>
      <c r="D1279" s="339"/>
      <c r="E1279" s="339"/>
      <c r="F1279" s="388"/>
      <c r="G1279" s="339"/>
      <c r="H1279" s="339"/>
      <c r="I1279" s="339"/>
      <c r="J1279" s="339"/>
      <c r="K1279" s="339"/>
      <c r="L1279" s="339"/>
      <c r="M1279" s="339"/>
      <c r="N1279" s="339"/>
      <c r="O1279" s="339"/>
      <c r="P1279" s="339"/>
    </row>
    <row r="1280" spans="1:16" hidden="1">
      <c r="A1280" s="339"/>
      <c r="B1280" s="339"/>
      <c r="C1280" s="339"/>
      <c r="D1280" s="339"/>
      <c r="E1280" s="339"/>
      <c r="F1280" s="388"/>
      <c r="G1280" s="339"/>
      <c r="H1280" s="339"/>
      <c r="I1280" s="339"/>
      <c r="J1280" s="339"/>
      <c r="K1280" s="339"/>
      <c r="L1280" s="339"/>
      <c r="M1280" s="339"/>
      <c r="N1280" s="339"/>
      <c r="O1280" s="339"/>
      <c r="P1280" s="339"/>
    </row>
    <row r="1281" spans="1:16" hidden="1">
      <c r="A1281" s="339"/>
      <c r="B1281" s="339"/>
      <c r="C1281" s="339"/>
      <c r="D1281" s="339"/>
      <c r="E1281" s="339"/>
      <c r="F1281" s="388"/>
      <c r="G1281" s="339"/>
      <c r="H1281" s="339"/>
      <c r="I1281" s="339"/>
      <c r="J1281" s="339"/>
      <c r="K1281" s="339"/>
      <c r="L1281" s="339"/>
      <c r="M1281" s="339"/>
      <c r="N1281" s="339"/>
      <c r="O1281" s="339"/>
      <c r="P1281" s="339"/>
    </row>
    <row r="1282" spans="1:16" hidden="1">
      <c r="A1282" s="339"/>
      <c r="B1282" s="339"/>
      <c r="C1282" s="339"/>
      <c r="D1282" s="339"/>
      <c r="E1282" s="339"/>
      <c r="F1282" s="388"/>
      <c r="G1282" s="339"/>
      <c r="H1282" s="339"/>
      <c r="I1282" s="339"/>
      <c r="J1282" s="339"/>
      <c r="K1282" s="339"/>
      <c r="L1282" s="339"/>
      <c r="M1282" s="339"/>
      <c r="N1282" s="339"/>
      <c r="O1282" s="339"/>
      <c r="P1282" s="339"/>
    </row>
    <row r="1283" spans="1:16" hidden="1">
      <c r="A1283" s="339"/>
      <c r="B1283" s="339"/>
      <c r="C1283" s="339"/>
      <c r="D1283" s="339"/>
      <c r="E1283" s="339"/>
      <c r="F1283" s="388"/>
      <c r="G1283" s="339"/>
      <c r="H1283" s="339"/>
      <c r="I1283" s="339"/>
      <c r="J1283" s="339"/>
      <c r="K1283" s="339"/>
      <c r="L1283" s="339"/>
      <c r="M1283" s="339"/>
      <c r="N1283" s="339"/>
      <c r="O1283" s="339"/>
      <c r="P1283" s="339"/>
    </row>
    <row r="1284" spans="1:16" hidden="1">
      <c r="A1284" s="339"/>
      <c r="B1284" s="339"/>
      <c r="C1284" s="339"/>
      <c r="D1284" s="339"/>
      <c r="E1284" s="339"/>
      <c r="F1284" s="388"/>
      <c r="G1284" s="339"/>
      <c r="H1284" s="339"/>
      <c r="I1284" s="339"/>
      <c r="J1284" s="339"/>
      <c r="K1284" s="339"/>
      <c r="L1284" s="339"/>
      <c r="M1284" s="339"/>
      <c r="N1284" s="339"/>
      <c r="O1284" s="339"/>
      <c r="P1284" s="339"/>
    </row>
    <row r="1285" spans="1:16" hidden="1">
      <c r="A1285" s="339"/>
      <c r="B1285" s="339"/>
      <c r="C1285" s="339"/>
      <c r="D1285" s="339"/>
      <c r="E1285" s="339"/>
      <c r="F1285" s="388"/>
      <c r="G1285" s="339"/>
      <c r="H1285" s="339"/>
      <c r="I1285" s="339"/>
      <c r="J1285" s="339"/>
      <c r="K1285" s="339"/>
      <c r="L1285" s="339"/>
      <c r="M1285" s="339"/>
      <c r="N1285" s="339"/>
      <c r="O1285" s="339"/>
      <c r="P1285" s="339"/>
    </row>
    <row r="1286" spans="1:16" hidden="1">
      <c r="A1286" s="339"/>
      <c r="B1286" s="339"/>
      <c r="C1286" s="339"/>
      <c r="D1286" s="339"/>
      <c r="E1286" s="339"/>
      <c r="F1286" s="388"/>
      <c r="G1286" s="339"/>
      <c r="H1286" s="339"/>
      <c r="I1286" s="339"/>
      <c r="J1286" s="339"/>
      <c r="K1286" s="339"/>
      <c r="L1286" s="339"/>
      <c r="M1286" s="339"/>
      <c r="N1286" s="339"/>
      <c r="O1286" s="339"/>
      <c r="P1286" s="339"/>
    </row>
    <row r="1287" spans="1:16" hidden="1">
      <c r="A1287" s="339"/>
      <c r="B1287" s="339"/>
      <c r="C1287" s="339"/>
      <c r="D1287" s="339"/>
      <c r="E1287" s="339"/>
      <c r="F1287" s="388"/>
      <c r="G1287" s="339"/>
      <c r="H1287" s="339"/>
      <c r="I1287" s="339"/>
      <c r="J1287" s="339"/>
      <c r="K1287" s="339"/>
      <c r="L1287" s="339"/>
      <c r="M1287" s="339"/>
      <c r="N1287" s="339"/>
      <c r="O1287" s="339"/>
      <c r="P1287" s="339"/>
    </row>
    <row r="1288" spans="1:16" hidden="1">
      <c r="A1288" s="339"/>
      <c r="B1288" s="339"/>
      <c r="C1288" s="339"/>
      <c r="D1288" s="339"/>
      <c r="E1288" s="339"/>
      <c r="F1288" s="388"/>
      <c r="G1288" s="339"/>
      <c r="H1288" s="339"/>
      <c r="I1288" s="339"/>
      <c r="J1288" s="339"/>
      <c r="K1288" s="339"/>
      <c r="L1288" s="339"/>
      <c r="M1288" s="339"/>
      <c r="N1288" s="339"/>
      <c r="O1288" s="339"/>
      <c r="P1288" s="339"/>
    </row>
    <row r="1289" spans="1:16" hidden="1">
      <c r="A1289" s="339"/>
      <c r="B1289" s="339"/>
      <c r="C1289" s="339"/>
      <c r="D1289" s="339"/>
      <c r="E1289" s="339"/>
      <c r="F1289" s="388"/>
      <c r="G1289" s="339"/>
      <c r="H1289" s="339"/>
      <c r="I1289" s="339"/>
      <c r="J1289" s="339"/>
      <c r="K1289" s="339"/>
      <c r="L1289" s="339"/>
      <c r="M1289" s="339"/>
      <c r="N1289" s="339"/>
      <c r="O1289" s="339"/>
      <c r="P1289" s="339"/>
    </row>
    <row r="1290" spans="1:16" hidden="1">
      <c r="A1290" s="339"/>
      <c r="B1290" s="339"/>
      <c r="C1290" s="339"/>
      <c r="D1290" s="339"/>
      <c r="E1290" s="339"/>
      <c r="F1290" s="388"/>
      <c r="G1290" s="339"/>
      <c r="H1290" s="339"/>
      <c r="I1290" s="339"/>
      <c r="J1290" s="339"/>
      <c r="K1290" s="339"/>
      <c r="L1290" s="339"/>
      <c r="M1290" s="339"/>
      <c r="N1290" s="339"/>
      <c r="O1290" s="339"/>
      <c r="P1290" s="339"/>
    </row>
    <row r="1291" spans="1:16" hidden="1">
      <c r="A1291" s="339"/>
      <c r="B1291" s="339"/>
      <c r="C1291" s="339"/>
      <c r="D1291" s="339"/>
      <c r="E1291" s="339"/>
      <c r="F1291" s="388"/>
      <c r="G1291" s="339"/>
      <c r="H1291" s="339"/>
      <c r="I1291" s="339"/>
      <c r="J1291" s="339"/>
      <c r="K1291" s="339"/>
      <c r="L1291" s="339"/>
      <c r="M1291" s="339"/>
      <c r="N1291" s="339"/>
      <c r="O1291" s="339"/>
      <c r="P1291" s="339"/>
    </row>
    <row r="1292" spans="1:16" hidden="1">
      <c r="A1292" s="339"/>
      <c r="B1292" s="339"/>
      <c r="C1292" s="339"/>
      <c r="D1292" s="339"/>
      <c r="E1292" s="339"/>
      <c r="F1292" s="388"/>
      <c r="G1292" s="339"/>
      <c r="H1292" s="339"/>
      <c r="I1292" s="339"/>
      <c r="J1292" s="339"/>
      <c r="K1292" s="339"/>
      <c r="L1292" s="339"/>
      <c r="M1292" s="339"/>
      <c r="N1292" s="339"/>
      <c r="O1292" s="339"/>
      <c r="P1292" s="339"/>
    </row>
    <row r="1293" spans="1:16" hidden="1">
      <c r="A1293" s="339"/>
      <c r="B1293" s="339"/>
      <c r="C1293" s="339"/>
      <c r="D1293" s="339"/>
      <c r="E1293" s="339"/>
      <c r="F1293" s="388"/>
      <c r="G1293" s="339"/>
      <c r="H1293" s="339"/>
      <c r="I1293" s="339"/>
      <c r="J1293" s="339"/>
      <c r="K1293" s="339"/>
      <c r="L1293" s="339"/>
      <c r="M1293" s="339"/>
      <c r="N1293" s="339"/>
      <c r="O1293" s="339"/>
      <c r="P1293" s="339"/>
    </row>
    <row r="1294" spans="1:16" hidden="1">
      <c r="A1294" s="339"/>
      <c r="B1294" s="339"/>
      <c r="C1294" s="339"/>
      <c r="D1294" s="339"/>
      <c r="E1294" s="339"/>
      <c r="F1294" s="388"/>
      <c r="G1294" s="339"/>
      <c r="H1294" s="339"/>
      <c r="I1294" s="339"/>
      <c r="J1294" s="339"/>
      <c r="K1294" s="339"/>
      <c r="L1294" s="339"/>
      <c r="M1294" s="339"/>
      <c r="N1294" s="339"/>
      <c r="O1294" s="339"/>
      <c r="P1294" s="339"/>
    </row>
    <row r="1295" spans="1:16" hidden="1">
      <c r="A1295" s="339"/>
      <c r="B1295" s="339"/>
      <c r="C1295" s="339"/>
      <c r="D1295" s="339"/>
      <c r="E1295" s="339"/>
      <c r="F1295" s="388"/>
      <c r="G1295" s="339"/>
      <c r="H1295" s="339"/>
      <c r="I1295" s="339"/>
      <c r="J1295" s="339"/>
      <c r="K1295" s="339"/>
      <c r="L1295" s="339"/>
      <c r="M1295" s="339"/>
      <c r="N1295" s="339"/>
      <c r="O1295" s="339"/>
      <c r="P1295" s="339"/>
    </row>
    <row r="1296" spans="1:16" hidden="1">
      <c r="A1296" s="339"/>
      <c r="B1296" s="339"/>
      <c r="C1296" s="339"/>
      <c r="D1296" s="339"/>
      <c r="E1296" s="339"/>
      <c r="F1296" s="388"/>
      <c r="G1296" s="339"/>
      <c r="H1296" s="339"/>
      <c r="I1296" s="339"/>
      <c r="J1296" s="339"/>
      <c r="K1296" s="339"/>
      <c r="L1296" s="339"/>
      <c r="M1296" s="339"/>
      <c r="N1296" s="339"/>
      <c r="O1296" s="339"/>
      <c r="P1296" s="339"/>
    </row>
    <row r="1297" spans="1:16" hidden="1">
      <c r="A1297" s="339"/>
      <c r="B1297" s="339"/>
      <c r="C1297" s="339"/>
      <c r="D1297" s="339"/>
      <c r="E1297" s="339"/>
      <c r="F1297" s="388"/>
      <c r="G1297" s="339"/>
      <c r="H1297" s="339"/>
      <c r="I1297" s="339"/>
      <c r="J1297" s="339"/>
      <c r="K1297" s="339"/>
      <c r="L1297" s="339"/>
      <c r="M1297" s="339"/>
      <c r="N1297" s="339"/>
      <c r="O1297" s="339"/>
      <c r="P1297" s="339"/>
    </row>
    <row r="1298" spans="1:16" hidden="1">
      <c r="A1298" s="339"/>
      <c r="B1298" s="339"/>
      <c r="C1298" s="339"/>
      <c r="D1298" s="339"/>
      <c r="E1298" s="339"/>
      <c r="F1298" s="388"/>
      <c r="G1298" s="339"/>
      <c r="H1298" s="339"/>
      <c r="I1298" s="339"/>
      <c r="J1298" s="339"/>
      <c r="K1298" s="339"/>
      <c r="L1298" s="339"/>
      <c r="M1298" s="339"/>
      <c r="N1298" s="339"/>
      <c r="O1298" s="339"/>
      <c r="P1298" s="339"/>
    </row>
    <row r="1299" spans="1:16" hidden="1">
      <c r="A1299" s="339"/>
      <c r="B1299" s="339"/>
      <c r="C1299" s="339"/>
      <c r="D1299" s="339"/>
      <c r="E1299" s="339"/>
      <c r="F1299" s="388"/>
      <c r="G1299" s="339"/>
      <c r="H1299" s="339"/>
      <c r="I1299" s="339"/>
      <c r="J1299" s="339"/>
      <c r="K1299" s="339"/>
      <c r="L1299" s="339"/>
      <c r="M1299" s="339"/>
      <c r="N1299" s="339"/>
      <c r="O1299" s="339"/>
      <c r="P1299" s="339"/>
    </row>
    <row r="1300" spans="1:16" hidden="1">
      <c r="A1300" s="339"/>
      <c r="B1300" s="339"/>
      <c r="C1300" s="339"/>
      <c r="D1300" s="339"/>
      <c r="E1300" s="339"/>
      <c r="F1300" s="388"/>
      <c r="G1300" s="339"/>
      <c r="H1300" s="339"/>
      <c r="I1300" s="339"/>
      <c r="J1300" s="339"/>
      <c r="K1300" s="339"/>
      <c r="L1300" s="339"/>
      <c r="M1300" s="339"/>
      <c r="N1300" s="339"/>
      <c r="O1300" s="339"/>
      <c r="P1300" s="339"/>
    </row>
    <row r="1301" spans="1:16" hidden="1">
      <c r="A1301" s="339"/>
      <c r="B1301" s="339"/>
      <c r="C1301" s="339"/>
      <c r="D1301" s="339"/>
      <c r="E1301" s="339"/>
      <c r="F1301" s="388"/>
      <c r="G1301" s="339"/>
      <c r="H1301" s="339"/>
      <c r="I1301" s="339"/>
      <c r="J1301" s="339"/>
      <c r="K1301" s="339"/>
      <c r="L1301" s="339"/>
      <c r="M1301" s="339"/>
      <c r="N1301" s="339"/>
      <c r="O1301" s="339"/>
      <c r="P1301" s="339"/>
    </row>
    <row r="1302" spans="1:16" hidden="1">
      <c r="A1302" s="339"/>
      <c r="B1302" s="339"/>
      <c r="C1302" s="339"/>
      <c r="D1302" s="339"/>
      <c r="E1302" s="339"/>
      <c r="F1302" s="388"/>
      <c r="G1302" s="339"/>
      <c r="H1302" s="339"/>
      <c r="I1302" s="339"/>
      <c r="J1302" s="339"/>
      <c r="K1302" s="339"/>
      <c r="L1302" s="339"/>
      <c r="M1302" s="339"/>
      <c r="N1302" s="339"/>
      <c r="O1302" s="339"/>
      <c r="P1302" s="339"/>
    </row>
    <row r="1303" spans="1:16" hidden="1">
      <c r="A1303" s="339"/>
      <c r="B1303" s="339"/>
      <c r="C1303" s="339"/>
      <c r="D1303" s="339"/>
      <c r="E1303" s="339"/>
      <c r="F1303" s="388"/>
      <c r="G1303" s="339"/>
      <c r="H1303" s="339"/>
      <c r="I1303" s="339"/>
      <c r="J1303" s="339"/>
      <c r="K1303" s="339"/>
      <c r="L1303" s="339"/>
      <c r="M1303" s="339"/>
      <c r="N1303" s="339"/>
      <c r="O1303" s="339"/>
      <c r="P1303" s="339"/>
    </row>
    <row r="1304" spans="1:16" hidden="1">
      <c r="A1304" s="339"/>
      <c r="B1304" s="339"/>
      <c r="C1304" s="339"/>
      <c r="D1304" s="339"/>
      <c r="E1304" s="339"/>
      <c r="F1304" s="388"/>
      <c r="G1304" s="339"/>
      <c r="H1304" s="339"/>
      <c r="I1304" s="339"/>
      <c r="J1304" s="339"/>
      <c r="K1304" s="339"/>
      <c r="L1304" s="339"/>
      <c r="M1304" s="339"/>
      <c r="N1304" s="339"/>
      <c r="O1304" s="339"/>
      <c r="P1304" s="339"/>
    </row>
    <row r="1305" spans="1:16" hidden="1">
      <c r="A1305" s="339"/>
      <c r="B1305" s="339"/>
      <c r="C1305" s="339"/>
      <c r="D1305" s="339"/>
      <c r="E1305" s="339"/>
      <c r="F1305" s="388"/>
      <c r="G1305" s="339"/>
      <c r="H1305" s="339"/>
      <c r="I1305" s="339"/>
      <c r="J1305" s="339"/>
      <c r="K1305" s="339"/>
      <c r="L1305" s="339"/>
      <c r="M1305" s="339"/>
      <c r="N1305" s="339"/>
      <c r="O1305" s="339"/>
      <c r="P1305" s="339"/>
    </row>
    <row r="1306" spans="1:16" hidden="1">
      <c r="A1306" s="339"/>
      <c r="B1306" s="339"/>
      <c r="C1306" s="339"/>
      <c r="D1306" s="339"/>
      <c r="E1306" s="339"/>
      <c r="F1306" s="388"/>
      <c r="G1306" s="339"/>
      <c r="H1306" s="339"/>
      <c r="I1306" s="339"/>
      <c r="J1306" s="339"/>
      <c r="K1306" s="339"/>
      <c r="L1306" s="339"/>
      <c r="M1306" s="339"/>
      <c r="N1306" s="339"/>
      <c r="O1306" s="339"/>
      <c r="P1306" s="339"/>
    </row>
    <row r="1307" spans="1:16" hidden="1">
      <c r="A1307" s="339"/>
      <c r="B1307" s="339"/>
      <c r="C1307" s="339"/>
      <c r="D1307" s="339"/>
      <c r="E1307" s="339"/>
      <c r="F1307" s="388"/>
      <c r="G1307" s="339"/>
      <c r="H1307" s="339"/>
      <c r="I1307" s="339"/>
      <c r="J1307" s="339"/>
      <c r="K1307" s="339"/>
      <c r="L1307" s="339"/>
      <c r="M1307" s="339"/>
      <c r="N1307" s="339"/>
      <c r="O1307" s="339"/>
      <c r="P1307" s="339"/>
    </row>
    <row r="1308" spans="1:16" hidden="1">
      <c r="A1308" s="339"/>
      <c r="B1308" s="339"/>
      <c r="C1308" s="339"/>
      <c r="D1308" s="339"/>
      <c r="E1308" s="339"/>
      <c r="F1308" s="388"/>
      <c r="G1308" s="339"/>
      <c r="H1308" s="339"/>
      <c r="I1308" s="339"/>
      <c r="J1308" s="339"/>
      <c r="K1308" s="339"/>
      <c r="L1308" s="339"/>
      <c r="M1308" s="339"/>
      <c r="N1308" s="339"/>
      <c r="O1308" s="339"/>
      <c r="P1308" s="339"/>
    </row>
    <row r="1309" spans="1:16" hidden="1">
      <c r="A1309" s="339"/>
      <c r="B1309" s="339"/>
      <c r="C1309" s="339"/>
      <c r="D1309" s="339"/>
      <c r="E1309" s="339"/>
      <c r="F1309" s="388"/>
      <c r="G1309" s="339"/>
      <c r="H1309" s="339"/>
      <c r="I1309" s="339"/>
      <c r="J1309" s="339"/>
      <c r="K1309" s="339"/>
      <c r="L1309" s="339"/>
      <c r="M1309" s="339"/>
      <c r="N1309" s="339"/>
      <c r="O1309" s="339"/>
      <c r="P1309" s="339"/>
    </row>
    <row r="1310" spans="1:16" hidden="1">
      <c r="A1310" s="339"/>
      <c r="B1310" s="339"/>
      <c r="C1310" s="339"/>
      <c r="D1310" s="339"/>
      <c r="E1310" s="339"/>
      <c r="F1310" s="388"/>
      <c r="G1310" s="339"/>
      <c r="H1310" s="339"/>
      <c r="I1310" s="339"/>
      <c r="J1310" s="339"/>
      <c r="K1310" s="339"/>
      <c r="L1310" s="339"/>
      <c r="M1310" s="339"/>
      <c r="N1310" s="339"/>
      <c r="O1310" s="339"/>
      <c r="P1310" s="339"/>
    </row>
    <row r="1311" spans="1:16" hidden="1">
      <c r="A1311" s="339"/>
      <c r="B1311" s="339"/>
      <c r="C1311" s="339"/>
      <c r="D1311" s="339"/>
      <c r="E1311" s="339"/>
      <c r="F1311" s="388"/>
      <c r="G1311" s="339"/>
      <c r="H1311" s="339"/>
      <c r="I1311" s="339"/>
      <c r="J1311" s="339"/>
      <c r="K1311" s="339"/>
      <c r="L1311" s="339"/>
      <c r="M1311" s="339"/>
      <c r="N1311" s="339"/>
      <c r="O1311" s="339"/>
      <c r="P1311" s="339"/>
    </row>
    <row r="1312" spans="1:16" hidden="1">
      <c r="A1312" s="339"/>
      <c r="B1312" s="339"/>
      <c r="C1312" s="339"/>
      <c r="D1312" s="339"/>
      <c r="E1312" s="339"/>
      <c r="F1312" s="388"/>
      <c r="G1312" s="339"/>
      <c r="H1312" s="339"/>
      <c r="I1312" s="339"/>
      <c r="J1312" s="339"/>
      <c r="K1312" s="339"/>
      <c r="L1312" s="339"/>
      <c r="M1312" s="339"/>
      <c r="N1312" s="339"/>
      <c r="O1312" s="339"/>
      <c r="P1312" s="339"/>
    </row>
    <row r="1313" spans="1:16" hidden="1">
      <c r="A1313" s="339"/>
      <c r="B1313" s="339"/>
      <c r="C1313" s="339"/>
      <c r="D1313" s="339"/>
      <c r="E1313" s="339"/>
      <c r="F1313" s="388"/>
      <c r="G1313" s="339"/>
      <c r="H1313" s="339"/>
      <c r="I1313" s="339"/>
      <c r="J1313" s="339"/>
      <c r="K1313" s="339"/>
      <c r="L1313" s="339"/>
      <c r="M1313" s="339"/>
      <c r="N1313" s="339"/>
      <c r="O1313" s="339"/>
      <c r="P1313" s="339"/>
    </row>
    <row r="1314" spans="1:16" hidden="1">
      <c r="A1314" s="339"/>
      <c r="B1314" s="339"/>
      <c r="C1314" s="339"/>
      <c r="D1314" s="339"/>
      <c r="E1314" s="339"/>
      <c r="F1314" s="388"/>
      <c r="G1314" s="339"/>
      <c r="H1314" s="339"/>
      <c r="I1314" s="339"/>
      <c r="J1314" s="339"/>
      <c r="K1314" s="339"/>
      <c r="L1314" s="339"/>
      <c r="M1314" s="339"/>
      <c r="N1314" s="339"/>
      <c r="O1314" s="339"/>
      <c r="P1314" s="339"/>
    </row>
    <row r="1315" spans="1:16" hidden="1">
      <c r="A1315" s="339"/>
      <c r="B1315" s="339"/>
      <c r="C1315" s="339"/>
      <c r="D1315" s="339"/>
      <c r="E1315" s="339"/>
      <c r="F1315" s="388"/>
      <c r="G1315" s="339"/>
      <c r="H1315" s="339"/>
      <c r="I1315" s="339"/>
      <c r="J1315" s="339"/>
      <c r="K1315" s="339"/>
      <c r="L1315" s="339"/>
      <c r="M1315" s="339"/>
      <c r="N1315" s="339"/>
      <c r="O1315" s="339"/>
      <c r="P1315" s="339"/>
    </row>
    <row r="1316" spans="1:16" hidden="1">
      <c r="A1316" s="339"/>
      <c r="B1316" s="339"/>
      <c r="C1316" s="339"/>
      <c r="D1316" s="339"/>
      <c r="E1316" s="339"/>
      <c r="F1316" s="388"/>
      <c r="G1316" s="339"/>
      <c r="H1316" s="339"/>
      <c r="I1316" s="339"/>
      <c r="J1316" s="339"/>
      <c r="K1316" s="339"/>
      <c r="L1316" s="339"/>
      <c r="M1316" s="339"/>
      <c r="N1316" s="339"/>
      <c r="O1316" s="339"/>
      <c r="P1316" s="339"/>
    </row>
    <row r="1317" spans="1:16" hidden="1">
      <c r="A1317" s="339"/>
      <c r="B1317" s="339"/>
      <c r="C1317" s="339"/>
      <c r="D1317" s="339"/>
      <c r="E1317" s="339"/>
      <c r="F1317" s="388"/>
      <c r="G1317" s="339"/>
      <c r="H1317" s="339"/>
      <c r="I1317" s="339"/>
      <c r="J1317" s="339"/>
      <c r="K1317" s="339"/>
      <c r="L1317" s="339"/>
      <c r="M1317" s="339"/>
      <c r="N1317" s="339"/>
      <c r="O1317" s="339"/>
      <c r="P1317" s="339"/>
    </row>
    <row r="1318" spans="1:16" hidden="1">
      <c r="A1318" s="339"/>
      <c r="B1318" s="339"/>
      <c r="C1318" s="339"/>
      <c r="D1318" s="339"/>
      <c r="E1318" s="339"/>
      <c r="F1318" s="388"/>
      <c r="G1318" s="339"/>
      <c r="H1318" s="339"/>
      <c r="I1318" s="339"/>
      <c r="J1318" s="339"/>
      <c r="K1318" s="339"/>
      <c r="L1318" s="339"/>
      <c r="M1318" s="339"/>
      <c r="N1318" s="339"/>
      <c r="O1318" s="339"/>
      <c r="P1318" s="339"/>
    </row>
    <row r="1319" spans="1:16" hidden="1">
      <c r="A1319" s="339"/>
      <c r="B1319" s="339"/>
      <c r="C1319" s="339"/>
      <c r="D1319" s="339"/>
      <c r="E1319" s="339"/>
      <c r="F1319" s="388"/>
      <c r="G1319" s="339"/>
      <c r="H1319" s="339"/>
      <c r="I1319" s="339"/>
      <c r="J1319" s="339"/>
      <c r="K1319" s="339"/>
      <c r="L1319" s="339"/>
      <c r="M1319" s="339"/>
      <c r="N1319" s="339"/>
      <c r="O1319" s="339"/>
      <c r="P1319" s="339"/>
    </row>
    <row r="1320" spans="1:16" hidden="1">
      <c r="A1320" s="339"/>
      <c r="B1320" s="339"/>
      <c r="C1320" s="339"/>
      <c r="D1320" s="339"/>
      <c r="E1320" s="339"/>
      <c r="F1320" s="388"/>
      <c r="G1320" s="339"/>
      <c r="H1320" s="339"/>
      <c r="I1320" s="339"/>
      <c r="J1320" s="339"/>
      <c r="K1320" s="339"/>
      <c r="L1320" s="339"/>
      <c r="M1320" s="339"/>
      <c r="N1320" s="339"/>
      <c r="O1320" s="339"/>
      <c r="P1320" s="339"/>
    </row>
    <row r="1321" spans="1:16" hidden="1">
      <c r="A1321" s="339"/>
      <c r="B1321" s="339"/>
      <c r="C1321" s="339"/>
      <c r="D1321" s="339"/>
      <c r="E1321" s="339"/>
      <c r="F1321" s="388"/>
      <c r="G1321" s="339"/>
      <c r="H1321" s="339"/>
      <c r="I1321" s="339"/>
      <c r="J1321" s="339"/>
      <c r="K1321" s="339"/>
      <c r="L1321" s="339"/>
      <c r="M1321" s="339"/>
      <c r="N1321" s="339"/>
      <c r="O1321" s="339"/>
      <c r="P1321" s="339"/>
    </row>
    <row r="1322" spans="1:16" hidden="1">
      <c r="A1322" s="339"/>
      <c r="B1322" s="339"/>
      <c r="C1322" s="339"/>
      <c r="D1322" s="339"/>
      <c r="E1322" s="339"/>
      <c r="F1322" s="388"/>
      <c r="G1322" s="339"/>
      <c r="H1322" s="339"/>
      <c r="I1322" s="339"/>
      <c r="J1322" s="339"/>
      <c r="K1322" s="339"/>
      <c r="L1322" s="339"/>
      <c r="M1322" s="339"/>
      <c r="N1322" s="339"/>
      <c r="O1322" s="339"/>
      <c r="P1322" s="339"/>
    </row>
    <row r="1323" spans="1:16" hidden="1">
      <c r="A1323" s="339"/>
      <c r="B1323" s="339"/>
      <c r="C1323" s="339"/>
      <c r="D1323" s="339"/>
      <c r="E1323" s="339"/>
      <c r="F1323" s="388"/>
      <c r="G1323" s="339"/>
      <c r="H1323" s="339"/>
      <c r="I1323" s="339"/>
      <c r="J1323" s="339"/>
      <c r="K1323" s="339"/>
      <c r="L1323" s="339"/>
      <c r="M1323" s="339"/>
      <c r="N1323" s="339"/>
      <c r="O1323" s="339"/>
      <c r="P1323" s="339"/>
    </row>
    <row r="1324" spans="1:16" hidden="1">
      <c r="A1324" s="339"/>
      <c r="B1324" s="339"/>
      <c r="C1324" s="339"/>
      <c r="D1324" s="339"/>
      <c r="E1324" s="339"/>
      <c r="F1324" s="388"/>
      <c r="G1324" s="339"/>
      <c r="H1324" s="339"/>
      <c r="I1324" s="339"/>
      <c r="J1324" s="339"/>
      <c r="K1324" s="339"/>
      <c r="L1324" s="339"/>
      <c r="M1324" s="339"/>
      <c r="N1324" s="339"/>
      <c r="O1324" s="339"/>
      <c r="P1324" s="339"/>
    </row>
    <row r="1325" spans="1:16" hidden="1">
      <c r="A1325" s="339"/>
      <c r="B1325" s="339"/>
      <c r="C1325" s="339"/>
      <c r="D1325" s="339"/>
      <c r="E1325" s="339"/>
      <c r="F1325" s="388"/>
      <c r="G1325" s="339"/>
      <c r="H1325" s="339"/>
      <c r="I1325" s="339"/>
      <c r="J1325" s="339"/>
      <c r="K1325" s="339"/>
      <c r="L1325" s="339"/>
      <c r="M1325" s="339"/>
      <c r="N1325" s="339"/>
      <c r="O1325" s="339"/>
      <c r="P1325" s="339"/>
    </row>
    <row r="1326" spans="1:16" hidden="1">
      <c r="A1326" s="339"/>
      <c r="B1326" s="339"/>
      <c r="C1326" s="339"/>
      <c r="D1326" s="339"/>
      <c r="E1326" s="339"/>
      <c r="F1326" s="388"/>
      <c r="G1326" s="339"/>
      <c r="H1326" s="339"/>
      <c r="I1326" s="339"/>
      <c r="J1326" s="339"/>
      <c r="K1326" s="339"/>
      <c r="L1326" s="339"/>
      <c r="M1326" s="339"/>
      <c r="N1326" s="339"/>
      <c r="O1326" s="339"/>
      <c r="P1326" s="339"/>
    </row>
    <row r="1327" spans="1:16" hidden="1">
      <c r="A1327" s="339"/>
      <c r="B1327" s="339"/>
      <c r="C1327" s="339"/>
      <c r="D1327" s="339"/>
      <c r="E1327" s="339"/>
      <c r="F1327" s="388"/>
      <c r="G1327" s="339"/>
      <c r="H1327" s="339"/>
      <c r="I1327" s="339"/>
      <c r="J1327" s="339"/>
      <c r="K1327" s="339"/>
      <c r="L1327" s="339"/>
      <c r="M1327" s="339"/>
      <c r="N1327" s="339"/>
      <c r="O1327" s="339"/>
      <c r="P1327" s="339"/>
    </row>
    <row r="1328" spans="1:16" hidden="1">
      <c r="A1328" s="339"/>
      <c r="B1328" s="339"/>
      <c r="C1328" s="339"/>
      <c r="D1328" s="339"/>
      <c r="E1328" s="339"/>
      <c r="F1328" s="388"/>
      <c r="G1328" s="339"/>
      <c r="H1328" s="339"/>
      <c r="I1328" s="339"/>
      <c r="J1328" s="339"/>
      <c r="K1328" s="339"/>
      <c r="L1328" s="339"/>
      <c r="M1328" s="339"/>
      <c r="N1328" s="339"/>
      <c r="O1328" s="339"/>
      <c r="P1328" s="339"/>
    </row>
    <row r="1329" spans="1:16" hidden="1">
      <c r="A1329" s="339"/>
      <c r="B1329" s="339"/>
      <c r="C1329" s="339"/>
      <c r="D1329" s="339"/>
      <c r="E1329" s="339"/>
      <c r="F1329" s="388"/>
      <c r="G1329" s="339"/>
      <c r="H1329" s="339"/>
      <c r="I1329" s="339"/>
      <c r="J1329" s="339"/>
      <c r="K1329" s="339"/>
      <c r="L1329" s="339"/>
      <c r="M1329" s="339"/>
      <c r="N1329" s="339"/>
      <c r="O1329" s="339"/>
      <c r="P1329" s="339"/>
    </row>
    <row r="1330" spans="1:16" hidden="1">
      <c r="A1330" s="339"/>
      <c r="B1330" s="339"/>
      <c r="C1330" s="339"/>
      <c r="D1330" s="339"/>
      <c r="E1330" s="339"/>
      <c r="F1330" s="388"/>
      <c r="G1330" s="339"/>
      <c r="H1330" s="339"/>
      <c r="I1330" s="339"/>
      <c r="J1330" s="339"/>
      <c r="K1330" s="339"/>
      <c r="L1330" s="339"/>
      <c r="M1330" s="339"/>
      <c r="N1330" s="339"/>
      <c r="O1330" s="339"/>
      <c r="P1330" s="339"/>
    </row>
    <row r="1331" spans="1:16" hidden="1">
      <c r="A1331" s="339"/>
      <c r="B1331" s="339"/>
      <c r="C1331" s="339"/>
      <c r="D1331" s="339"/>
      <c r="E1331" s="339"/>
      <c r="F1331" s="388"/>
      <c r="G1331" s="339"/>
      <c r="H1331" s="339"/>
      <c r="I1331" s="339"/>
      <c r="J1331" s="339"/>
      <c r="K1331" s="339"/>
      <c r="L1331" s="339"/>
      <c r="M1331" s="339"/>
      <c r="N1331" s="339"/>
      <c r="O1331" s="339"/>
      <c r="P1331" s="339"/>
    </row>
    <row r="1332" spans="1:16" hidden="1">
      <c r="A1332" s="339"/>
      <c r="B1332" s="339"/>
      <c r="C1332" s="339"/>
      <c r="D1332" s="339"/>
      <c r="E1332" s="339"/>
      <c r="F1332" s="388"/>
      <c r="G1332" s="339"/>
      <c r="H1332" s="339"/>
      <c r="I1332" s="339"/>
      <c r="J1332" s="339"/>
      <c r="K1332" s="339"/>
      <c r="L1332" s="339"/>
      <c r="M1332" s="339"/>
      <c r="N1332" s="339"/>
      <c r="O1332" s="339"/>
      <c r="P1332" s="339"/>
    </row>
    <row r="1333" spans="1:16" hidden="1">
      <c r="A1333" s="339"/>
      <c r="B1333" s="339"/>
      <c r="C1333" s="339"/>
      <c r="D1333" s="339"/>
      <c r="E1333" s="339"/>
      <c r="F1333" s="388"/>
      <c r="G1333" s="339"/>
      <c r="H1333" s="339"/>
      <c r="I1333" s="339"/>
      <c r="J1333" s="339"/>
      <c r="K1333" s="339"/>
      <c r="L1333" s="339"/>
      <c r="M1333" s="339"/>
      <c r="N1333" s="339"/>
      <c r="O1333" s="339"/>
      <c r="P1333" s="339"/>
    </row>
    <row r="1334" spans="1:16" hidden="1">
      <c r="A1334" s="339"/>
      <c r="B1334" s="339"/>
      <c r="C1334" s="339"/>
      <c r="D1334" s="339"/>
      <c r="E1334" s="339"/>
      <c r="F1334" s="388"/>
      <c r="G1334" s="339"/>
      <c r="H1334" s="339"/>
      <c r="I1334" s="339"/>
      <c r="J1334" s="339"/>
      <c r="K1334" s="339"/>
      <c r="L1334" s="339"/>
      <c r="M1334" s="339"/>
      <c r="N1334" s="339"/>
      <c r="O1334" s="339"/>
      <c r="P1334" s="339"/>
    </row>
    <row r="1335" spans="1:16" hidden="1">
      <c r="A1335" s="339"/>
      <c r="B1335" s="339"/>
      <c r="C1335" s="339"/>
      <c r="D1335" s="339"/>
      <c r="E1335" s="339"/>
      <c r="F1335" s="388"/>
      <c r="G1335" s="339"/>
      <c r="H1335" s="339"/>
      <c r="I1335" s="339"/>
      <c r="J1335" s="339"/>
      <c r="K1335" s="339"/>
      <c r="L1335" s="339"/>
      <c r="M1335" s="339"/>
      <c r="N1335" s="339"/>
      <c r="O1335" s="339"/>
      <c r="P1335" s="339"/>
    </row>
    <row r="1336" spans="1:16" hidden="1">
      <c r="A1336" s="339"/>
      <c r="B1336" s="339"/>
      <c r="C1336" s="339"/>
      <c r="D1336" s="339"/>
      <c r="E1336" s="339"/>
      <c r="F1336" s="388"/>
      <c r="G1336" s="339"/>
      <c r="H1336" s="339"/>
      <c r="I1336" s="339"/>
      <c r="J1336" s="339"/>
      <c r="K1336" s="339"/>
      <c r="L1336" s="339"/>
      <c r="M1336" s="339"/>
      <c r="N1336" s="339"/>
      <c r="O1336" s="339"/>
      <c r="P1336" s="339"/>
    </row>
    <row r="1337" spans="1:16" hidden="1">
      <c r="A1337" s="339"/>
      <c r="B1337" s="339"/>
      <c r="C1337" s="339"/>
      <c r="D1337" s="339"/>
      <c r="E1337" s="339"/>
      <c r="F1337" s="388"/>
      <c r="G1337" s="339"/>
      <c r="H1337" s="339"/>
      <c r="I1337" s="339"/>
      <c r="J1337" s="339"/>
      <c r="K1337" s="339"/>
      <c r="L1337" s="339"/>
      <c r="M1337" s="339"/>
      <c r="N1337" s="339"/>
      <c r="O1337" s="339"/>
      <c r="P1337" s="339"/>
    </row>
    <row r="1338" spans="1:16" hidden="1">
      <c r="A1338" s="339"/>
      <c r="B1338" s="339"/>
      <c r="C1338" s="339"/>
      <c r="D1338" s="339"/>
      <c r="E1338" s="339"/>
      <c r="F1338" s="388"/>
      <c r="G1338" s="339"/>
      <c r="H1338" s="339"/>
      <c r="I1338" s="339"/>
      <c r="J1338" s="339"/>
      <c r="K1338" s="339"/>
      <c r="L1338" s="339"/>
      <c r="M1338" s="339"/>
      <c r="N1338" s="339"/>
      <c r="O1338" s="339"/>
      <c r="P1338" s="339"/>
    </row>
    <row r="1339" spans="1:16" hidden="1">
      <c r="A1339" s="339"/>
      <c r="B1339" s="339"/>
      <c r="C1339" s="339"/>
      <c r="D1339" s="339"/>
      <c r="E1339" s="339"/>
      <c r="F1339" s="388"/>
      <c r="G1339" s="339"/>
      <c r="H1339" s="339"/>
      <c r="I1339" s="339"/>
      <c r="J1339" s="339"/>
      <c r="K1339" s="339"/>
      <c r="L1339" s="339"/>
      <c r="M1339" s="339"/>
      <c r="N1339" s="339"/>
      <c r="O1339" s="339"/>
      <c r="P1339" s="339"/>
    </row>
    <row r="1340" spans="1:16" hidden="1">
      <c r="A1340" s="339"/>
      <c r="B1340" s="339"/>
      <c r="C1340" s="339"/>
      <c r="D1340" s="339"/>
      <c r="E1340" s="339"/>
      <c r="F1340" s="388"/>
      <c r="G1340" s="339"/>
      <c r="H1340" s="339"/>
      <c r="I1340" s="339"/>
      <c r="J1340" s="339"/>
      <c r="K1340" s="339"/>
      <c r="L1340" s="339"/>
      <c r="M1340" s="339"/>
      <c r="N1340" s="339"/>
      <c r="O1340" s="339"/>
      <c r="P1340" s="339"/>
    </row>
    <row r="1341" spans="1:16" hidden="1">
      <c r="A1341" s="339"/>
      <c r="B1341" s="339"/>
      <c r="C1341" s="339"/>
      <c r="D1341" s="339"/>
      <c r="E1341" s="339"/>
      <c r="F1341" s="388"/>
      <c r="G1341" s="339"/>
      <c r="H1341" s="339"/>
      <c r="I1341" s="339"/>
      <c r="J1341" s="339"/>
      <c r="K1341" s="339"/>
      <c r="L1341" s="339"/>
      <c r="M1341" s="339"/>
      <c r="N1341" s="339"/>
      <c r="O1341" s="339"/>
      <c r="P1341" s="339"/>
    </row>
    <row r="1342" spans="1:16" hidden="1">
      <c r="A1342" s="339"/>
      <c r="B1342" s="339"/>
      <c r="C1342" s="339"/>
      <c r="D1342" s="339"/>
      <c r="E1342" s="339"/>
      <c r="F1342" s="388"/>
      <c r="G1342" s="339"/>
      <c r="H1342" s="339"/>
      <c r="I1342" s="339"/>
      <c r="J1342" s="339"/>
      <c r="K1342" s="339"/>
      <c r="L1342" s="339"/>
      <c r="M1342" s="339"/>
      <c r="N1342" s="339"/>
      <c r="O1342" s="339"/>
      <c r="P1342" s="339"/>
    </row>
    <row r="1343" spans="1:16" hidden="1">
      <c r="A1343" s="339"/>
      <c r="B1343" s="339"/>
      <c r="C1343" s="339"/>
      <c r="D1343" s="339"/>
      <c r="E1343" s="339"/>
      <c r="F1343" s="388"/>
      <c r="G1343" s="339"/>
      <c r="H1343" s="339"/>
      <c r="I1343" s="339"/>
      <c r="J1343" s="339"/>
      <c r="K1343" s="339"/>
      <c r="L1343" s="339"/>
      <c r="M1343" s="339"/>
      <c r="N1343" s="339"/>
      <c r="O1343" s="339"/>
      <c r="P1343" s="339"/>
    </row>
    <row r="1344" spans="1:16" hidden="1">
      <c r="A1344" s="339"/>
      <c r="B1344" s="339"/>
      <c r="C1344" s="339"/>
      <c r="D1344" s="339"/>
      <c r="E1344" s="339"/>
      <c r="F1344" s="388"/>
      <c r="G1344" s="339"/>
      <c r="H1344" s="339"/>
      <c r="I1344" s="339"/>
      <c r="J1344" s="339"/>
      <c r="K1344" s="339"/>
      <c r="L1344" s="339"/>
      <c r="M1344" s="339"/>
      <c r="N1344" s="339"/>
      <c r="O1344" s="339"/>
      <c r="P1344" s="339"/>
    </row>
    <row r="1345" spans="1:16" hidden="1">
      <c r="A1345" s="339"/>
      <c r="B1345" s="339"/>
      <c r="C1345" s="339"/>
      <c r="D1345" s="339"/>
      <c r="E1345" s="339"/>
      <c r="F1345" s="388"/>
      <c r="G1345" s="339"/>
      <c r="H1345" s="339"/>
      <c r="I1345" s="339"/>
      <c r="J1345" s="339"/>
      <c r="K1345" s="339"/>
      <c r="L1345" s="339"/>
      <c r="M1345" s="339"/>
      <c r="N1345" s="339"/>
      <c r="O1345" s="339"/>
      <c r="P1345" s="339"/>
    </row>
    <row r="1346" spans="1:16" hidden="1">
      <c r="A1346" s="339"/>
      <c r="B1346" s="339"/>
      <c r="C1346" s="339"/>
      <c r="D1346" s="339"/>
      <c r="E1346" s="339"/>
      <c r="F1346" s="388"/>
      <c r="G1346" s="339"/>
      <c r="H1346" s="339"/>
      <c r="I1346" s="339"/>
      <c r="J1346" s="339"/>
      <c r="K1346" s="339"/>
      <c r="L1346" s="339"/>
      <c r="M1346" s="339"/>
      <c r="N1346" s="339"/>
      <c r="O1346" s="339"/>
      <c r="P1346" s="339"/>
    </row>
    <row r="1347" spans="1:16" hidden="1">
      <c r="A1347" s="339"/>
      <c r="B1347" s="339"/>
      <c r="C1347" s="339"/>
      <c r="D1347" s="339"/>
      <c r="E1347" s="339"/>
      <c r="F1347" s="388"/>
      <c r="G1347" s="339"/>
      <c r="H1347" s="339"/>
      <c r="I1347" s="339"/>
      <c r="J1347" s="339"/>
      <c r="K1347" s="339"/>
      <c r="L1347" s="339"/>
      <c r="M1347" s="339"/>
      <c r="N1347" s="339"/>
      <c r="O1347" s="339"/>
      <c r="P1347" s="339"/>
    </row>
    <row r="1348" spans="1:16" hidden="1">
      <c r="A1348" s="339"/>
      <c r="B1348" s="339"/>
      <c r="C1348" s="339"/>
      <c r="D1348" s="339"/>
      <c r="E1348" s="339"/>
      <c r="F1348" s="388"/>
      <c r="G1348" s="339"/>
      <c r="H1348" s="339"/>
      <c r="I1348" s="339"/>
      <c r="J1348" s="339"/>
      <c r="K1348" s="339"/>
      <c r="L1348" s="339"/>
      <c r="M1348" s="339"/>
      <c r="N1348" s="339"/>
      <c r="O1348" s="339"/>
      <c r="P1348" s="339"/>
    </row>
    <row r="1349" spans="1:16" hidden="1">
      <c r="A1349" s="339"/>
      <c r="B1349" s="339"/>
      <c r="C1349" s="339"/>
      <c r="D1349" s="339"/>
      <c r="E1349" s="339"/>
      <c r="F1349" s="388"/>
      <c r="G1349" s="339"/>
      <c r="H1349" s="339"/>
      <c r="I1349" s="339"/>
      <c r="J1349" s="339"/>
      <c r="K1349" s="339"/>
      <c r="L1349" s="339"/>
      <c r="M1349" s="339"/>
      <c r="N1349" s="339"/>
      <c r="O1349" s="339"/>
      <c r="P1349" s="339"/>
    </row>
    <row r="1350" spans="1:16" hidden="1">
      <c r="A1350" s="339"/>
      <c r="B1350" s="339"/>
      <c r="C1350" s="339"/>
      <c r="D1350" s="339"/>
      <c r="E1350" s="339"/>
      <c r="F1350" s="388"/>
      <c r="G1350" s="339"/>
      <c r="H1350" s="339"/>
      <c r="I1350" s="339"/>
      <c r="J1350" s="339"/>
      <c r="K1350" s="339"/>
      <c r="L1350" s="339"/>
      <c r="M1350" s="339"/>
      <c r="N1350" s="339"/>
      <c r="O1350" s="339"/>
      <c r="P1350" s="339"/>
    </row>
    <row r="1351" spans="1:16" hidden="1">
      <c r="A1351" s="339"/>
      <c r="B1351" s="339"/>
      <c r="C1351" s="339"/>
      <c r="D1351" s="339"/>
      <c r="E1351" s="339"/>
      <c r="F1351" s="388"/>
      <c r="G1351" s="339"/>
      <c r="H1351" s="339"/>
      <c r="I1351" s="339"/>
      <c r="J1351" s="339"/>
      <c r="K1351" s="339"/>
      <c r="L1351" s="339"/>
      <c r="M1351" s="339"/>
      <c r="N1351" s="339"/>
      <c r="O1351" s="339"/>
      <c r="P1351" s="339"/>
    </row>
    <row r="1352" spans="1:16" hidden="1">
      <c r="A1352" s="339"/>
      <c r="B1352" s="339"/>
      <c r="C1352" s="339"/>
      <c r="D1352" s="339"/>
      <c r="E1352" s="339"/>
      <c r="F1352" s="388"/>
      <c r="G1352" s="339"/>
      <c r="H1352" s="339"/>
      <c r="I1352" s="339"/>
      <c r="J1352" s="339"/>
      <c r="K1352" s="339"/>
      <c r="L1352" s="339"/>
      <c r="M1352" s="339"/>
      <c r="N1352" s="339"/>
      <c r="O1352" s="339"/>
      <c r="P1352" s="339"/>
    </row>
    <row r="1353" spans="1:16" hidden="1">
      <c r="A1353" s="339"/>
      <c r="B1353" s="339"/>
      <c r="C1353" s="339"/>
      <c r="D1353" s="339"/>
      <c r="E1353" s="339"/>
      <c r="F1353" s="388"/>
      <c r="G1353" s="339"/>
      <c r="H1353" s="339"/>
      <c r="I1353" s="339"/>
      <c r="J1353" s="339"/>
      <c r="K1353" s="339"/>
      <c r="L1353" s="339"/>
      <c r="M1353" s="339"/>
      <c r="N1353" s="339"/>
      <c r="O1353" s="339"/>
      <c r="P1353" s="339"/>
    </row>
    <row r="1354" spans="1:16" hidden="1">
      <c r="A1354" s="339"/>
      <c r="B1354" s="339"/>
      <c r="C1354" s="339"/>
      <c r="D1354" s="339"/>
      <c r="E1354" s="339"/>
      <c r="F1354" s="388"/>
      <c r="G1354" s="339"/>
      <c r="H1354" s="339"/>
      <c r="I1354" s="339"/>
      <c r="J1354" s="339"/>
      <c r="K1354" s="339"/>
      <c r="L1354" s="339"/>
      <c r="M1354" s="339"/>
      <c r="N1354" s="339"/>
      <c r="O1354" s="339"/>
      <c r="P1354" s="339"/>
    </row>
    <row r="1355" spans="1:16" hidden="1">
      <c r="A1355" s="339"/>
      <c r="B1355" s="339"/>
      <c r="C1355" s="339"/>
      <c r="D1355" s="339"/>
      <c r="E1355" s="339"/>
      <c r="F1355" s="388"/>
      <c r="G1355" s="339"/>
      <c r="H1355" s="339"/>
      <c r="I1355" s="339"/>
      <c r="J1355" s="339"/>
      <c r="K1355" s="339"/>
      <c r="L1355" s="339"/>
      <c r="M1355" s="339"/>
      <c r="N1355" s="339"/>
      <c r="O1355" s="339"/>
      <c r="P1355" s="339"/>
    </row>
    <row r="1356" spans="1:16" hidden="1">
      <c r="A1356" s="339"/>
      <c r="B1356" s="339"/>
      <c r="C1356" s="339"/>
      <c r="D1356" s="339"/>
      <c r="E1356" s="339"/>
      <c r="F1356" s="388"/>
      <c r="G1356" s="339"/>
      <c r="H1356" s="339"/>
      <c r="I1356" s="339"/>
      <c r="J1356" s="339"/>
      <c r="K1356" s="339"/>
      <c r="L1356" s="339"/>
      <c r="M1356" s="339"/>
      <c r="N1356" s="339"/>
      <c r="O1356" s="339"/>
      <c r="P1356" s="339"/>
    </row>
    <row r="1357" spans="1:16" hidden="1">
      <c r="A1357" s="339"/>
      <c r="B1357" s="339"/>
      <c r="C1357" s="339"/>
      <c r="D1357" s="339"/>
      <c r="E1357" s="339"/>
      <c r="F1357" s="388"/>
      <c r="G1357" s="339"/>
      <c r="H1357" s="339"/>
      <c r="I1357" s="339"/>
      <c r="J1357" s="339"/>
      <c r="K1357" s="339"/>
      <c r="L1357" s="339"/>
      <c r="M1357" s="339"/>
      <c r="N1357" s="339"/>
      <c r="O1357" s="339"/>
      <c r="P1357" s="339"/>
    </row>
    <row r="1358" spans="1:16" hidden="1">
      <c r="A1358" s="339"/>
      <c r="B1358" s="339"/>
      <c r="C1358" s="339"/>
      <c r="D1358" s="339"/>
      <c r="E1358" s="339"/>
      <c r="F1358" s="388"/>
      <c r="G1358" s="339"/>
      <c r="H1358" s="339"/>
      <c r="I1358" s="339"/>
      <c r="J1358" s="339"/>
      <c r="K1358" s="339"/>
      <c r="L1358" s="339"/>
      <c r="M1358" s="339"/>
      <c r="N1358" s="339"/>
      <c r="O1358" s="339"/>
      <c r="P1358" s="339"/>
    </row>
    <row r="1359" spans="1:16" hidden="1">
      <c r="A1359" s="339"/>
      <c r="B1359" s="339"/>
      <c r="C1359" s="339"/>
      <c r="D1359" s="339"/>
      <c r="E1359" s="339"/>
      <c r="F1359" s="388"/>
      <c r="G1359" s="339"/>
      <c r="H1359" s="339"/>
      <c r="I1359" s="339"/>
      <c r="J1359" s="339"/>
      <c r="K1359" s="339"/>
      <c r="L1359" s="339"/>
      <c r="M1359" s="339"/>
      <c r="N1359" s="339"/>
      <c r="O1359" s="339"/>
      <c r="P1359" s="339"/>
    </row>
    <row r="1360" spans="1:16" hidden="1">
      <c r="A1360" s="339"/>
      <c r="B1360" s="339"/>
      <c r="C1360" s="339"/>
      <c r="D1360" s="339"/>
      <c r="E1360" s="339"/>
      <c r="F1360" s="388"/>
      <c r="G1360" s="339"/>
      <c r="H1360" s="339"/>
      <c r="I1360" s="339"/>
      <c r="J1360" s="339"/>
      <c r="K1360" s="339"/>
      <c r="L1360" s="339"/>
      <c r="M1360" s="339"/>
      <c r="N1360" s="339"/>
      <c r="O1360" s="339"/>
      <c r="P1360" s="339"/>
    </row>
    <row r="1361" spans="1:16" hidden="1">
      <c r="A1361" s="339"/>
      <c r="B1361" s="339"/>
      <c r="C1361" s="339"/>
      <c r="D1361" s="339"/>
      <c r="E1361" s="339"/>
      <c r="F1361" s="388"/>
      <c r="G1361" s="339"/>
      <c r="H1361" s="339"/>
      <c r="I1361" s="339"/>
      <c r="J1361" s="339"/>
      <c r="K1361" s="339"/>
      <c r="L1361" s="339"/>
      <c r="M1361" s="339"/>
      <c r="N1361" s="339"/>
      <c r="O1361" s="339"/>
      <c r="P1361" s="339"/>
    </row>
    <row r="1362" spans="1:16" hidden="1">
      <c r="A1362" s="339"/>
      <c r="B1362" s="339"/>
      <c r="C1362" s="339"/>
      <c r="D1362" s="339"/>
      <c r="E1362" s="339"/>
      <c r="F1362" s="388"/>
      <c r="G1362" s="339"/>
      <c r="H1362" s="339"/>
      <c r="I1362" s="339"/>
      <c r="J1362" s="339"/>
      <c r="K1362" s="339"/>
      <c r="L1362" s="339"/>
      <c r="M1362" s="339"/>
      <c r="N1362" s="339"/>
      <c r="O1362" s="339"/>
      <c r="P1362" s="339"/>
    </row>
    <row r="1363" spans="1:16" hidden="1">
      <c r="A1363" s="339"/>
      <c r="B1363" s="339"/>
      <c r="C1363" s="339"/>
      <c r="D1363" s="339"/>
      <c r="E1363" s="339"/>
      <c r="F1363" s="388"/>
      <c r="G1363" s="339"/>
      <c r="H1363" s="339"/>
      <c r="I1363" s="339"/>
      <c r="J1363" s="339"/>
      <c r="K1363" s="339"/>
      <c r="L1363" s="339"/>
      <c r="M1363" s="339"/>
      <c r="N1363" s="339"/>
      <c r="O1363" s="339"/>
      <c r="P1363" s="339"/>
    </row>
    <row r="1364" spans="1:16" hidden="1">
      <c r="A1364" s="339"/>
      <c r="B1364" s="339"/>
      <c r="C1364" s="339"/>
      <c r="D1364" s="339"/>
      <c r="E1364" s="339"/>
      <c r="F1364" s="388"/>
      <c r="G1364" s="339"/>
      <c r="H1364" s="339"/>
      <c r="I1364" s="339"/>
      <c r="J1364" s="339"/>
      <c r="K1364" s="339"/>
      <c r="L1364" s="339"/>
      <c r="M1364" s="339"/>
      <c r="N1364" s="339"/>
      <c r="O1364" s="339"/>
      <c r="P1364" s="339"/>
    </row>
    <row r="1365" spans="1:16" hidden="1">
      <c r="A1365" s="339"/>
      <c r="B1365" s="339"/>
      <c r="C1365" s="339"/>
      <c r="D1365" s="339"/>
      <c r="E1365" s="339"/>
      <c r="F1365" s="388"/>
      <c r="G1365" s="339"/>
      <c r="H1365" s="339"/>
      <c r="I1365" s="339"/>
      <c r="J1365" s="339"/>
      <c r="K1365" s="339"/>
      <c r="L1365" s="339"/>
      <c r="M1365" s="339"/>
      <c r="N1365" s="339"/>
      <c r="O1365" s="339"/>
      <c r="P1365" s="339"/>
    </row>
    <row r="1366" spans="1:16" hidden="1">
      <c r="A1366" s="339"/>
      <c r="B1366" s="339"/>
      <c r="C1366" s="339"/>
      <c r="D1366" s="339"/>
      <c r="E1366" s="339"/>
      <c r="F1366" s="388"/>
      <c r="G1366" s="339"/>
      <c r="H1366" s="339"/>
      <c r="I1366" s="339"/>
      <c r="J1366" s="339"/>
      <c r="K1366" s="339"/>
      <c r="L1366" s="339"/>
      <c r="M1366" s="339"/>
      <c r="N1366" s="339"/>
      <c r="O1366" s="339"/>
      <c r="P1366" s="339"/>
    </row>
    <row r="1367" spans="1:16" hidden="1">
      <c r="A1367" s="339"/>
      <c r="B1367" s="339"/>
      <c r="C1367" s="339"/>
      <c r="D1367" s="339"/>
      <c r="E1367" s="339"/>
      <c r="F1367" s="388"/>
      <c r="G1367" s="339"/>
      <c r="H1367" s="339"/>
      <c r="I1367" s="339"/>
      <c r="J1367" s="339"/>
      <c r="K1367" s="339"/>
      <c r="L1367" s="339"/>
      <c r="M1367" s="339"/>
      <c r="N1367" s="339"/>
      <c r="O1367" s="339"/>
      <c r="P1367" s="339"/>
    </row>
    <row r="1368" spans="1:16" hidden="1">
      <c r="A1368" s="339"/>
      <c r="B1368" s="339"/>
      <c r="C1368" s="339"/>
      <c r="D1368" s="339"/>
      <c r="E1368" s="339"/>
      <c r="F1368" s="388"/>
      <c r="G1368" s="339"/>
      <c r="H1368" s="339"/>
      <c r="I1368" s="339"/>
      <c r="J1368" s="339"/>
      <c r="K1368" s="339"/>
      <c r="L1368" s="339"/>
      <c r="M1368" s="339"/>
      <c r="N1368" s="339"/>
      <c r="O1368" s="339"/>
      <c r="P1368" s="339"/>
    </row>
    <row r="1369" spans="1:16" hidden="1">
      <c r="A1369" s="339"/>
      <c r="B1369" s="339"/>
      <c r="C1369" s="339"/>
      <c r="D1369" s="339"/>
      <c r="E1369" s="339"/>
      <c r="F1369" s="388"/>
      <c r="G1369" s="339"/>
      <c r="H1369" s="339"/>
      <c r="I1369" s="339"/>
      <c r="J1369" s="339"/>
      <c r="K1369" s="339"/>
      <c r="L1369" s="339"/>
      <c r="M1369" s="339"/>
      <c r="N1369" s="339"/>
      <c r="O1369" s="339"/>
      <c r="P1369" s="339"/>
    </row>
    <row r="1370" spans="1:16" hidden="1">
      <c r="A1370" s="339"/>
      <c r="B1370" s="339"/>
      <c r="C1370" s="339"/>
      <c r="D1370" s="339"/>
      <c r="E1370" s="339"/>
      <c r="F1370" s="388"/>
      <c r="G1370" s="339"/>
      <c r="H1370" s="339"/>
      <c r="I1370" s="339"/>
      <c r="J1370" s="339"/>
      <c r="K1370" s="339"/>
      <c r="L1370" s="339"/>
      <c r="M1370" s="339"/>
      <c r="N1370" s="339"/>
      <c r="O1370" s="339"/>
      <c r="P1370" s="339"/>
    </row>
    <row r="1371" spans="1:16" hidden="1">
      <c r="A1371" s="339"/>
      <c r="B1371" s="339"/>
      <c r="C1371" s="339"/>
      <c r="D1371" s="339"/>
      <c r="E1371" s="339"/>
      <c r="F1371" s="388"/>
      <c r="G1371" s="339"/>
      <c r="H1371" s="339"/>
      <c r="I1371" s="339"/>
      <c r="J1371" s="339"/>
      <c r="K1371" s="339"/>
      <c r="L1371" s="339"/>
      <c r="M1371" s="339"/>
      <c r="N1371" s="339"/>
      <c r="O1371" s="339"/>
      <c r="P1371" s="339"/>
    </row>
    <row r="1372" spans="1:16" hidden="1">
      <c r="A1372" s="339"/>
      <c r="B1372" s="339"/>
      <c r="C1372" s="339"/>
      <c r="D1372" s="339"/>
      <c r="E1372" s="339"/>
      <c r="F1372" s="388"/>
      <c r="G1372" s="339"/>
      <c r="H1372" s="339"/>
      <c r="I1372" s="339"/>
      <c r="J1372" s="339"/>
      <c r="K1372" s="339"/>
      <c r="L1372" s="339"/>
      <c r="M1372" s="339"/>
      <c r="N1372" s="339"/>
      <c r="O1372" s="339"/>
      <c r="P1372" s="339"/>
    </row>
    <row r="1373" spans="1:16" hidden="1">
      <c r="A1373" s="339"/>
      <c r="B1373" s="339"/>
      <c r="C1373" s="339"/>
      <c r="D1373" s="339"/>
      <c r="E1373" s="339"/>
      <c r="F1373" s="388"/>
      <c r="G1373" s="339"/>
      <c r="H1373" s="339"/>
      <c r="I1373" s="339"/>
      <c r="J1373" s="339"/>
      <c r="K1373" s="339"/>
      <c r="L1373" s="339"/>
      <c r="M1373" s="339"/>
      <c r="N1373" s="339"/>
      <c r="O1373" s="339"/>
      <c r="P1373" s="339"/>
    </row>
    <row r="1374" spans="1:16" hidden="1">
      <c r="A1374" s="339"/>
      <c r="B1374" s="339"/>
      <c r="C1374" s="339"/>
      <c r="D1374" s="339"/>
      <c r="E1374" s="339"/>
      <c r="F1374" s="388"/>
      <c r="G1374" s="339"/>
      <c r="H1374" s="339"/>
      <c r="I1374" s="339"/>
      <c r="J1374" s="339"/>
      <c r="K1374" s="339"/>
      <c r="L1374" s="339"/>
      <c r="M1374" s="339"/>
      <c r="N1374" s="339"/>
      <c r="O1374" s="339"/>
      <c r="P1374" s="339"/>
    </row>
    <row r="1375" spans="1:16" hidden="1">
      <c r="A1375" s="339"/>
      <c r="B1375" s="339"/>
      <c r="C1375" s="339"/>
      <c r="D1375" s="339"/>
      <c r="E1375" s="339"/>
      <c r="F1375" s="388"/>
      <c r="G1375" s="339"/>
      <c r="H1375" s="339"/>
      <c r="I1375" s="339"/>
      <c r="J1375" s="339"/>
      <c r="K1375" s="339"/>
      <c r="L1375" s="339"/>
      <c r="M1375" s="339"/>
      <c r="N1375" s="339"/>
      <c r="O1375" s="339"/>
      <c r="P1375" s="339"/>
    </row>
    <row r="1376" spans="1:16" hidden="1">
      <c r="A1376" s="339"/>
      <c r="B1376" s="339"/>
      <c r="C1376" s="339"/>
      <c r="D1376" s="339"/>
      <c r="E1376" s="339"/>
      <c r="F1376" s="388"/>
      <c r="G1376" s="339"/>
      <c r="H1376" s="339"/>
      <c r="I1376" s="339"/>
      <c r="J1376" s="339"/>
      <c r="K1376" s="339"/>
      <c r="L1376" s="339"/>
      <c r="M1376" s="339"/>
      <c r="N1376" s="339"/>
      <c r="O1376" s="339"/>
      <c r="P1376" s="339"/>
    </row>
    <row r="1377" spans="1:16" hidden="1">
      <c r="A1377" s="339"/>
      <c r="B1377" s="339"/>
      <c r="C1377" s="339"/>
      <c r="D1377" s="339"/>
      <c r="E1377" s="339"/>
      <c r="F1377" s="388"/>
      <c r="G1377" s="339"/>
      <c r="H1377" s="339"/>
      <c r="I1377" s="339"/>
      <c r="J1377" s="339"/>
      <c r="K1377" s="339"/>
      <c r="L1377" s="339"/>
      <c r="M1377" s="339"/>
      <c r="N1377" s="339"/>
      <c r="O1377" s="339"/>
      <c r="P1377" s="339"/>
    </row>
    <row r="1378" spans="1:16" hidden="1">
      <c r="A1378" s="339"/>
      <c r="B1378" s="339"/>
      <c r="C1378" s="339"/>
      <c r="D1378" s="339"/>
      <c r="E1378" s="339"/>
      <c r="F1378" s="388"/>
      <c r="G1378" s="339"/>
      <c r="H1378" s="339"/>
      <c r="I1378" s="339"/>
      <c r="J1378" s="339"/>
      <c r="K1378" s="339"/>
      <c r="L1378" s="339"/>
      <c r="M1378" s="339"/>
      <c r="N1378" s="339"/>
      <c r="O1378" s="339"/>
      <c r="P1378" s="339"/>
    </row>
    <row r="1379" spans="1:16" hidden="1">
      <c r="A1379" s="339"/>
      <c r="B1379" s="339"/>
      <c r="C1379" s="339"/>
      <c r="D1379" s="339"/>
      <c r="E1379" s="339"/>
      <c r="F1379" s="388"/>
      <c r="G1379" s="339"/>
      <c r="H1379" s="339"/>
      <c r="I1379" s="339"/>
      <c r="J1379" s="339"/>
      <c r="K1379" s="339"/>
      <c r="L1379" s="339"/>
      <c r="M1379" s="339"/>
      <c r="N1379" s="339"/>
      <c r="O1379" s="339"/>
      <c r="P1379" s="339"/>
    </row>
    <row r="1380" spans="1:16" hidden="1">
      <c r="A1380" s="339"/>
      <c r="B1380" s="339"/>
      <c r="C1380" s="339"/>
      <c r="D1380" s="339"/>
      <c r="E1380" s="339"/>
      <c r="F1380" s="388"/>
      <c r="G1380" s="339"/>
      <c r="H1380" s="339"/>
      <c r="I1380" s="339"/>
      <c r="J1380" s="339"/>
      <c r="K1380" s="339"/>
      <c r="L1380" s="339"/>
      <c r="M1380" s="339"/>
      <c r="N1380" s="339"/>
      <c r="O1380" s="339"/>
      <c r="P1380" s="339"/>
    </row>
    <row r="1381" spans="1:16" hidden="1">
      <c r="A1381" s="339"/>
      <c r="B1381" s="339"/>
      <c r="C1381" s="339"/>
      <c r="D1381" s="339"/>
      <c r="E1381" s="339"/>
      <c r="F1381" s="388"/>
      <c r="G1381" s="339"/>
      <c r="H1381" s="339"/>
      <c r="I1381" s="339"/>
      <c r="J1381" s="339"/>
      <c r="K1381" s="339"/>
      <c r="L1381" s="339"/>
      <c r="M1381" s="339"/>
      <c r="N1381" s="339"/>
      <c r="O1381" s="339"/>
      <c r="P1381" s="339"/>
    </row>
    <row r="1382" spans="1:16" hidden="1">
      <c r="A1382" s="339"/>
      <c r="B1382" s="339"/>
      <c r="C1382" s="339"/>
      <c r="D1382" s="339"/>
      <c r="E1382" s="339"/>
      <c r="F1382" s="388"/>
      <c r="G1382" s="339"/>
      <c r="H1382" s="339"/>
      <c r="I1382" s="339"/>
      <c r="J1382" s="339"/>
      <c r="K1382" s="339"/>
      <c r="L1382" s="339"/>
      <c r="M1382" s="339"/>
      <c r="N1382" s="339"/>
      <c r="O1382" s="339"/>
      <c r="P1382" s="339"/>
    </row>
    <row r="1383" spans="1:16" hidden="1">
      <c r="A1383" s="339"/>
      <c r="B1383" s="339"/>
      <c r="C1383" s="339"/>
      <c r="D1383" s="339"/>
      <c r="E1383" s="339"/>
      <c r="F1383" s="388"/>
      <c r="G1383" s="339"/>
      <c r="H1383" s="339"/>
      <c r="I1383" s="339"/>
      <c r="J1383" s="339"/>
      <c r="K1383" s="339"/>
      <c r="L1383" s="339"/>
      <c r="M1383" s="339"/>
      <c r="N1383" s="339"/>
      <c r="O1383" s="339"/>
      <c r="P1383" s="339"/>
    </row>
    <row r="1384" spans="1:16" hidden="1">
      <c r="A1384" s="339"/>
      <c r="B1384" s="339"/>
      <c r="C1384" s="339"/>
      <c r="D1384" s="339"/>
      <c r="E1384" s="339"/>
      <c r="F1384" s="388"/>
      <c r="G1384" s="339"/>
      <c r="H1384" s="339"/>
      <c r="I1384" s="339"/>
      <c r="J1384" s="339"/>
      <c r="K1384" s="339"/>
      <c r="L1384" s="339"/>
      <c r="M1384" s="339"/>
      <c r="N1384" s="339"/>
      <c r="O1384" s="339"/>
      <c r="P1384" s="339"/>
    </row>
    <row r="1385" spans="1:16" hidden="1">
      <c r="A1385" s="339"/>
      <c r="B1385" s="339"/>
      <c r="C1385" s="339"/>
      <c r="D1385" s="339"/>
      <c r="E1385" s="339"/>
      <c r="F1385" s="388"/>
      <c r="G1385" s="339"/>
      <c r="H1385" s="339"/>
      <c r="I1385" s="339"/>
      <c r="J1385" s="339"/>
      <c r="K1385" s="339"/>
      <c r="L1385" s="339"/>
      <c r="M1385" s="339"/>
      <c r="N1385" s="339"/>
      <c r="O1385" s="339"/>
      <c r="P1385" s="339"/>
    </row>
    <row r="1386" spans="1:16" hidden="1">
      <c r="A1386" s="339"/>
      <c r="B1386" s="339"/>
      <c r="C1386" s="339"/>
      <c r="D1386" s="339"/>
      <c r="E1386" s="339"/>
      <c r="F1386" s="388"/>
      <c r="G1386" s="339"/>
      <c r="H1386" s="339"/>
      <c r="I1386" s="339"/>
      <c r="J1386" s="339"/>
      <c r="K1386" s="339"/>
      <c r="L1386" s="339"/>
      <c r="M1386" s="339"/>
      <c r="N1386" s="339"/>
      <c r="O1386" s="339"/>
      <c r="P1386" s="339"/>
    </row>
    <row r="1387" spans="1:16" hidden="1">
      <c r="A1387" s="339"/>
      <c r="B1387" s="339"/>
      <c r="C1387" s="339"/>
      <c r="D1387" s="339"/>
      <c r="E1387" s="339"/>
      <c r="F1387" s="388"/>
      <c r="G1387" s="339"/>
      <c r="H1387" s="339"/>
      <c r="I1387" s="339"/>
      <c r="J1387" s="339"/>
      <c r="K1387" s="339"/>
      <c r="L1387" s="339"/>
      <c r="M1387" s="339"/>
      <c r="N1387" s="339"/>
      <c r="O1387" s="339"/>
      <c r="P1387" s="339"/>
    </row>
    <row r="1388" spans="1:16" hidden="1">
      <c r="A1388" s="339"/>
      <c r="B1388" s="339"/>
      <c r="C1388" s="339"/>
      <c r="D1388" s="339"/>
      <c r="E1388" s="339"/>
      <c r="F1388" s="388"/>
      <c r="G1388" s="339"/>
      <c r="H1388" s="339"/>
      <c r="I1388" s="339"/>
      <c r="J1388" s="339"/>
      <c r="K1388" s="339"/>
      <c r="L1388" s="339"/>
      <c r="M1388" s="339"/>
      <c r="N1388" s="339"/>
      <c r="O1388" s="339"/>
      <c r="P1388" s="339"/>
    </row>
    <row r="1389" spans="1:16" hidden="1">
      <c r="A1389" s="339"/>
      <c r="B1389" s="339"/>
      <c r="C1389" s="339"/>
      <c r="D1389" s="339"/>
      <c r="E1389" s="339"/>
      <c r="F1389" s="388"/>
      <c r="G1389" s="339"/>
      <c r="H1389" s="339"/>
      <c r="I1389" s="339"/>
      <c r="J1389" s="339"/>
      <c r="K1389" s="339"/>
      <c r="L1389" s="339"/>
      <c r="M1389" s="339"/>
      <c r="N1389" s="339"/>
      <c r="O1389" s="339"/>
      <c r="P1389" s="339"/>
    </row>
    <row r="1390" spans="1:16" hidden="1">
      <c r="A1390" s="339"/>
      <c r="B1390" s="339"/>
      <c r="C1390" s="339"/>
      <c r="D1390" s="339"/>
      <c r="E1390" s="339"/>
      <c r="F1390" s="388"/>
      <c r="G1390" s="339"/>
      <c r="H1390" s="339"/>
      <c r="I1390" s="339"/>
      <c r="J1390" s="339"/>
      <c r="K1390" s="339"/>
      <c r="L1390" s="339"/>
      <c r="M1390" s="339"/>
      <c r="N1390" s="339"/>
      <c r="O1390" s="339"/>
      <c r="P1390" s="339"/>
    </row>
    <row r="1391" spans="1:16" hidden="1">
      <c r="A1391" s="339"/>
      <c r="B1391" s="339"/>
      <c r="C1391" s="339"/>
      <c r="D1391" s="339"/>
      <c r="E1391" s="339"/>
      <c r="F1391" s="388"/>
      <c r="G1391" s="339"/>
      <c r="H1391" s="339"/>
      <c r="I1391" s="339"/>
      <c r="J1391" s="339"/>
      <c r="K1391" s="339"/>
      <c r="L1391" s="339"/>
      <c r="M1391" s="339"/>
      <c r="N1391" s="339"/>
      <c r="O1391" s="339"/>
      <c r="P1391" s="339"/>
    </row>
    <row r="1392" spans="1:16" hidden="1">
      <c r="A1392" s="339"/>
      <c r="B1392" s="339"/>
      <c r="C1392" s="339"/>
      <c r="D1392" s="339"/>
      <c r="E1392" s="339"/>
      <c r="F1392" s="388"/>
      <c r="G1392" s="339"/>
      <c r="H1392" s="339"/>
      <c r="I1392" s="339"/>
      <c r="J1392" s="339"/>
      <c r="K1392" s="339"/>
      <c r="L1392" s="339"/>
      <c r="M1392" s="339"/>
      <c r="N1392" s="339"/>
      <c r="O1392" s="339"/>
      <c r="P1392" s="339"/>
    </row>
    <row r="1393" spans="1:16" hidden="1">
      <c r="A1393" s="339"/>
      <c r="B1393" s="339"/>
      <c r="C1393" s="339"/>
      <c r="D1393" s="339"/>
      <c r="E1393" s="339"/>
      <c r="F1393" s="388"/>
      <c r="G1393" s="339"/>
      <c r="H1393" s="339"/>
      <c r="I1393" s="339"/>
      <c r="J1393" s="339"/>
      <c r="K1393" s="339"/>
      <c r="L1393" s="339"/>
      <c r="M1393" s="339"/>
      <c r="N1393" s="339"/>
      <c r="O1393" s="339"/>
      <c r="P1393" s="339"/>
    </row>
    <row r="1394" spans="1:16" hidden="1">
      <c r="A1394" s="339"/>
      <c r="B1394" s="339"/>
      <c r="C1394" s="339"/>
      <c r="D1394" s="339"/>
      <c r="E1394" s="339"/>
      <c r="F1394" s="388"/>
      <c r="G1394" s="339"/>
      <c r="H1394" s="339"/>
      <c r="I1394" s="339"/>
      <c r="J1394" s="339"/>
      <c r="K1394" s="339"/>
      <c r="L1394" s="339"/>
      <c r="M1394" s="339"/>
      <c r="N1394" s="339"/>
      <c r="O1394" s="339"/>
      <c r="P1394" s="339"/>
    </row>
    <row r="1395" spans="1:16" hidden="1">
      <c r="A1395" s="339"/>
      <c r="B1395" s="339"/>
      <c r="C1395" s="339"/>
      <c r="D1395" s="339"/>
      <c r="E1395" s="339"/>
      <c r="F1395" s="388"/>
      <c r="G1395" s="339"/>
      <c r="H1395" s="339"/>
      <c r="I1395" s="339"/>
      <c r="J1395" s="339"/>
      <c r="K1395" s="339"/>
      <c r="L1395" s="339"/>
      <c r="M1395" s="339"/>
      <c r="N1395" s="339"/>
      <c r="O1395" s="339"/>
      <c r="P1395" s="339"/>
    </row>
    <row r="1396" spans="1:16" hidden="1">
      <c r="A1396" s="339"/>
      <c r="B1396" s="339"/>
      <c r="C1396" s="339"/>
      <c r="D1396" s="339"/>
      <c r="E1396" s="339"/>
      <c r="F1396" s="388"/>
      <c r="G1396" s="339"/>
      <c r="H1396" s="339"/>
      <c r="I1396" s="339"/>
      <c r="J1396" s="339"/>
      <c r="K1396" s="339"/>
      <c r="L1396" s="339"/>
      <c r="M1396" s="339"/>
      <c r="N1396" s="339"/>
      <c r="O1396" s="339"/>
      <c r="P1396" s="339"/>
    </row>
    <row r="1397" spans="1:16" hidden="1">
      <c r="A1397" s="339"/>
      <c r="B1397" s="339"/>
      <c r="C1397" s="339"/>
      <c r="D1397" s="339"/>
      <c r="E1397" s="339"/>
      <c r="F1397" s="388"/>
      <c r="G1397" s="339"/>
      <c r="H1397" s="339"/>
      <c r="I1397" s="339"/>
      <c r="J1397" s="339"/>
      <c r="K1397" s="339"/>
      <c r="L1397" s="339"/>
      <c r="M1397" s="339"/>
      <c r="N1397" s="339"/>
      <c r="O1397" s="339"/>
      <c r="P1397" s="339"/>
    </row>
    <row r="1398" spans="1:16" hidden="1">
      <c r="A1398" s="339"/>
      <c r="B1398" s="339"/>
      <c r="C1398" s="339"/>
      <c r="D1398" s="339"/>
      <c r="E1398" s="339"/>
      <c r="F1398" s="388"/>
      <c r="G1398" s="339"/>
      <c r="H1398" s="339"/>
      <c r="I1398" s="339"/>
      <c r="J1398" s="339"/>
      <c r="K1398" s="339"/>
      <c r="L1398" s="339"/>
      <c r="M1398" s="339"/>
      <c r="N1398" s="339"/>
      <c r="O1398" s="339"/>
      <c r="P1398" s="339"/>
    </row>
    <row r="1399" spans="1:16" hidden="1">
      <c r="A1399" s="339"/>
      <c r="B1399" s="339"/>
      <c r="C1399" s="339"/>
      <c r="D1399" s="339"/>
      <c r="E1399" s="339"/>
      <c r="F1399" s="388"/>
      <c r="G1399" s="339"/>
      <c r="H1399" s="339"/>
      <c r="I1399" s="339"/>
      <c r="J1399" s="339"/>
      <c r="K1399" s="339"/>
      <c r="L1399" s="339"/>
      <c r="M1399" s="339"/>
      <c r="N1399" s="339"/>
      <c r="O1399" s="339"/>
      <c r="P1399" s="339"/>
    </row>
    <row r="1400" spans="1:16" hidden="1">
      <c r="A1400" s="339"/>
      <c r="B1400" s="339"/>
      <c r="C1400" s="339"/>
      <c r="D1400" s="339"/>
      <c r="E1400" s="339"/>
      <c r="F1400" s="388"/>
      <c r="G1400" s="339"/>
      <c r="H1400" s="339"/>
      <c r="I1400" s="339"/>
      <c r="J1400" s="339"/>
      <c r="K1400" s="339"/>
      <c r="L1400" s="339"/>
      <c r="M1400" s="339"/>
      <c r="N1400" s="339"/>
      <c r="O1400" s="339"/>
      <c r="P1400" s="339"/>
    </row>
    <row r="1401" spans="1:16" hidden="1">
      <c r="A1401" s="339"/>
      <c r="B1401" s="339"/>
      <c r="C1401" s="339"/>
      <c r="D1401" s="339"/>
      <c r="E1401" s="339"/>
      <c r="F1401" s="388"/>
      <c r="G1401" s="339"/>
      <c r="H1401" s="339"/>
      <c r="I1401" s="339"/>
      <c r="J1401" s="339"/>
      <c r="K1401" s="339"/>
      <c r="L1401" s="339"/>
      <c r="M1401" s="339"/>
      <c r="N1401" s="339"/>
      <c r="O1401" s="339"/>
      <c r="P1401" s="339"/>
    </row>
    <row r="1402" spans="1:16" hidden="1">
      <c r="A1402" s="339"/>
      <c r="B1402" s="339"/>
      <c r="C1402" s="339"/>
      <c r="D1402" s="339"/>
      <c r="E1402" s="339"/>
      <c r="F1402" s="388"/>
      <c r="G1402" s="339"/>
      <c r="H1402" s="339"/>
      <c r="I1402" s="339"/>
      <c r="J1402" s="339"/>
      <c r="K1402" s="339"/>
      <c r="L1402" s="339"/>
      <c r="M1402" s="339"/>
      <c r="N1402" s="339"/>
      <c r="O1402" s="339"/>
      <c r="P1402" s="339"/>
    </row>
    <row r="1403" spans="1:16" hidden="1">
      <c r="A1403" s="339"/>
      <c r="B1403" s="339"/>
      <c r="C1403" s="339"/>
      <c r="D1403" s="339"/>
      <c r="E1403" s="339"/>
      <c r="F1403" s="388"/>
      <c r="G1403" s="339"/>
      <c r="H1403" s="339"/>
      <c r="I1403" s="339"/>
      <c r="J1403" s="339"/>
      <c r="K1403" s="339"/>
      <c r="L1403" s="339"/>
      <c r="M1403" s="339"/>
      <c r="N1403" s="339"/>
      <c r="O1403" s="339"/>
      <c r="P1403" s="339"/>
    </row>
    <row r="1404" spans="1:16" hidden="1">
      <c r="A1404" s="339"/>
      <c r="B1404" s="339"/>
      <c r="C1404" s="339"/>
      <c r="D1404" s="339"/>
      <c r="E1404" s="339"/>
      <c r="F1404" s="388"/>
      <c r="G1404" s="339"/>
      <c r="H1404" s="339"/>
      <c r="I1404" s="339"/>
      <c r="J1404" s="339"/>
      <c r="K1404" s="339"/>
      <c r="L1404" s="339"/>
      <c r="M1404" s="339"/>
      <c r="N1404" s="339"/>
      <c r="O1404" s="339"/>
      <c r="P1404" s="339"/>
    </row>
    <row r="1405" spans="1:16" hidden="1">
      <c r="A1405" s="339"/>
      <c r="B1405" s="339"/>
      <c r="C1405" s="339"/>
      <c r="D1405" s="339"/>
      <c r="E1405" s="339"/>
      <c r="F1405" s="388"/>
      <c r="G1405" s="339"/>
      <c r="H1405" s="339"/>
      <c r="I1405" s="339"/>
      <c r="J1405" s="339"/>
      <c r="K1405" s="339"/>
      <c r="L1405" s="339"/>
      <c r="M1405" s="339"/>
      <c r="N1405" s="339"/>
      <c r="O1405" s="339"/>
      <c r="P1405" s="339"/>
    </row>
    <row r="1406" spans="1:16" hidden="1">
      <c r="A1406" s="339"/>
      <c r="B1406" s="339"/>
      <c r="C1406" s="339"/>
      <c r="D1406" s="339"/>
      <c r="E1406" s="339"/>
      <c r="F1406" s="388"/>
      <c r="G1406" s="339"/>
      <c r="H1406" s="339"/>
      <c r="I1406" s="339"/>
      <c r="J1406" s="339"/>
      <c r="K1406" s="339"/>
      <c r="L1406" s="339"/>
      <c r="M1406" s="339"/>
      <c r="N1406" s="339"/>
      <c r="O1406" s="339"/>
      <c r="P1406" s="339"/>
    </row>
    <row r="1407" spans="1:16" hidden="1">
      <c r="A1407" s="339"/>
      <c r="B1407" s="339"/>
      <c r="C1407" s="339"/>
      <c r="D1407" s="339"/>
      <c r="E1407" s="339"/>
      <c r="F1407" s="388"/>
      <c r="G1407" s="339"/>
      <c r="H1407" s="339"/>
      <c r="I1407" s="339"/>
      <c r="J1407" s="339"/>
      <c r="K1407" s="339"/>
      <c r="L1407" s="339"/>
      <c r="M1407" s="339"/>
      <c r="N1407" s="339"/>
      <c r="O1407" s="339"/>
      <c r="P1407" s="339"/>
    </row>
    <row r="1408" spans="1:16" hidden="1">
      <c r="A1408" s="339"/>
      <c r="B1408" s="339"/>
      <c r="C1408" s="339"/>
      <c r="D1408" s="339"/>
      <c r="E1408" s="339"/>
      <c r="F1408" s="388"/>
      <c r="G1408" s="339"/>
      <c r="H1408" s="339"/>
      <c r="I1408" s="339"/>
      <c r="J1408" s="339"/>
      <c r="K1408" s="339"/>
      <c r="L1408" s="339"/>
      <c r="M1408" s="339"/>
      <c r="N1408" s="339"/>
      <c r="O1408" s="339"/>
      <c r="P1408" s="339"/>
    </row>
    <row r="1409" spans="1:16" hidden="1">
      <c r="A1409" s="339"/>
      <c r="B1409" s="339"/>
      <c r="C1409" s="339"/>
      <c r="D1409" s="339"/>
      <c r="E1409" s="339"/>
      <c r="F1409" s="388"/>
      <c r="G1409" s="339"/>
      <c r="H1409" s="339"/>
      <c r="I1409" s="339"/>
      <c r="J1409" s="339"/>
      <c r="K1409" s="339"/>
      <c r="L1409" s="339"/>
      <c r="M1409" s="339"/>
      <c r="N1409" s="339"/>
      <c r="O1409" s="339"/>
      <c r="P1409" s="339"/>
    </row>
    <row r="1410" spans="1:16" hidden="1">
      <c r="A1410" s="339"/>
      <c r="B1410" s="339"/>
      <c r="C1410" s="339"/>
      <c r="D1410" s="339"/>
      <c r="E1410" s="339"/>
      <c r="F1410" s="388"/>
      <c r="G1410" s="339"/>
      <c r="H1410" s="339"/>
      <c r="I1410" s="339"/>
      <c r="J1410" s="339"/>
      <c r="K1410" s="339"/>
      <c r="L1410" s="339"/>
      <c r="M1410" s="339"/>
      <c r="N1410" s="339"/>
      <c r="O1410" s="339"/>
      <c r="P1410" s="339"/>
    </row>
    <row r="1411" spans="1:16" hidden="1">
      <c r="A1411" s="339"/>
      <c r="B1411" s="339"/>
      <c r="C1411" s="339"/>
      <c r="D1411" s="339"/>
      <c r="E1411" s="339"/>
      <c r="F1411" s="388"/>
      <c r="G1411" s="339"/>
      <c r="H1411" s="339"/>
      <c r="I1411" s="339"/>
      <c r="J1411" s="339"/>
      <c r="K1411" s="339"/>
      <c r="L1411" s="339"/>
      <c r="M1411" s="339"/>
      <c r="N1411" s="339"/>
      <c r="O1411" s="339"/>
      <c r="P1411" s="339"/>
    </row>
    <row r="1412" spans="1:16" hidden="1">
      <c r="A1412" s="339"/>
      <c r="B1412" s="339"/>
      <c r="C1412" s="339"/>
      <c r="D1412" s="339"/>
      <c r="E1412" s="339"/>
      <c r="F1412" s="388"/>
      <c r="G1412" s="339"/>
      <c r="H1412" s="339"/>
      <c r="I1412" s="339"/>
      <c r="J1412" s="339"/>
      <c r="K1412" s="339"/>
      <c r="L1412" s="339"/>
      <c r="M1412" s="339"/>
      <c r="N1412" s="339"/>
      <c r="O1412" s="339"/>
      <c r="P1412" s="339"/>
    </row>
    <row r="1413" spans="1:16" hidden="1">
      <c r="A1413" s="339"/>
      <c r="B1413" s="339"/>
      <c r="C1413" s="339"/>
      <c r="D1413" s="339"/>
      <c r="E1413" s="339"/>
      <c r="F1413" s="388"/>
      <c r="G1413" s="339"/>
      <c r="H1413" s="339"/>
      <c r="I1413" s="339"/>
      <c r="J1413" s="339"/>
      <c r="K1413" s="339"/>
      <c r="L1413" s="339"/>
      <c r="M1413" s="339"/>
      <c r="N1413" s="339"/>
      <c r="O1413" s="339"/>
      <c r="P1413" s="339"/>
    </row>
    <row r="1414" spans="1:16" hidden="1">
      <c r="A1414" s="339"/>
      <c r="B1414" s="339"/>
      <c r="C1414" s="339"/>
      <c r="D1414" s="339"/>
      <c r="E1414" s="339"/>
      <c r="F1414" s="388"/>
      <c r="G1414" s="339"/>
      <c r="H1414" s="339"/>
      <c r="I1414" s="339"/>
      <c r="J1414" s="339"/>
      <c r="K1414" s="339"/>
      <c r="L1414" s="339"/>
      <c r="M1414" s="339"/>
      <c r="N1414" s="339"/>
      <c r="O1414" s="339"/>
      <c r="P1414" s="339"/>
    </row>
    <row r="1415" spans="1:16" hidden="1">
      <c r="A1415" s="339"/>
      <c r="B1415" s="339"/>
      <c r="C1415" s="339"/>
      <c r="D1415" s="339"/>
      <c r="E1415" s="339"/>
      <c r="F1415" s="388"/>
      <c r="G1415" s="339"/>
      <c r="H1415" s="339"/>
      <c r="I1415" s="339"/>
      <c r="J1415" s="339"/>
      <c r="K1415" s="339"/>
      <c r="L1415" s="339"/>
      <c r="M1415" s="339"/>
      <c r="N1415" s="339"/>
      <c r="O1415" s="339"/>
      <c r="P1415" s="339"/>
    </row>
    <row r="1416" spans="1:16" hidden="1">
      <c r="A1416" s="339"/>
      <c r="B1416" s="339"/>
      <c r="C1416" s="339"/>
      <c r="D1416" s="339"/>
      <c r="E1416" s="339"/>
      <c r="F1416" s="388"/>
      <c r="G1416" s="339"/>
      <c r="H1416" s="339"/>
      <c r="I1416" s="339"/>
      <c r="J1416" s="339"/>
      <c r="K1416" s="339"/>
      <c r="L1416" s="339"/>
      <c r="M1416" s="339"/>
      <c r="N1416" s="339"/>
      <c r="O1416" s="339"/>
      <c r="P1416" s="339"/>
    </row>
    <row r="1417" spans="1:16" hidden="1">
      <c r="A1417" s="339"/>
      <c r="B1417" s="339"/>
      <c r="C1417" s="339"/>
      <c r="D1417" s="339"/>
      <c r="E1417" s="339"/>
      <c r="F1417" s="388"/>
      <c r="G1417" s="339"/>
      <c r="H1417" s="339"/>
      <c r="I1417" s="339"/>
      <c r="J1417" s="339"/>
      <c r="K1417" s="339"/>
      <c r="L1417" s="339"/>
      <c r="M1417" s="339"/>
      <c r="N1417" s="339"/>
      <c r="O1417" s="339"/>
      <c r="P1417" s="339"/>
    </row>
    <row r="1418" spans="1:16" hidden="1">
      <c r="A1418" s="339"/>
      <c r="B1418" s="339"/>
      <c r="C1418" s="339"/>
      <c r="D1418" s="339"/>
      <c r="E1418" s="339"/>
      <c r="F1418" s="388"/>
      <c r="G1418" s="339"/>
      <c r="H1418" s="339"/>
      <c r="I1418" s="339"/>
      <c r="J1418" s="339"/>
      <c r="K1418" s="339"/>
      <c r="L1418" s="339"/>
      <c r="M1418" s="339"/>
      <c r="N1418" s="339"/>
      <c r="O1418" s="339"/>
      <c r="P1418" s="339"/>
    </row>
    <row r="1419" spans="1:16" hidden="1">
      <c r="A1419" s="339"/>
      <c r="B1419" s="339"/>
      <c r="C1419" s="339"/>
      <c r="D1419" s="339"/>
      <c r="E1419" s="339"/>
      <c r="F1419" s="388"/>
      <c r="G1419" s="339"/>
      <c r="H1419" s="339"/>
      <c r="I1419" s="339"/>
      <c r="J1419" s="339"/>
      <c r="K1419" s="339"/>
      <c r="L1419" s="339"/>
      <c r="M1419" s="339"/>
      <c r="N1419" s="339"/>
      <c r="O1419" s="339"/>
      <c r="P1419" s="339"/>
    </row>
    <row r="1420" spans="1:16" hidden="1">
      <c r="A1420" s="339"/>
      <c r="B1420" s="339"/>
      <c r="C1420" s="339"/>
      <c r="D1420" s="339"/>
      <c r="E1420" s="339"/>
      <c r="F1420" s="388"/>
      <c r="G1420" s="339"/>
      <c r="H1420" s="339"/>
      <c r="I1420" s="339"/>
      <c r="J1420" s="339"/>
      <c r="K1420" s="339"/>
      <c r="L1420" s="339"/>
      <c r="M1420" s="339"/>
      <c r="N1420" s="339"/>
      <c r="O1420" s="339"/>
      <c r="P1420" s="339"/>
    </row>
    <row r="1421" spans="1:16" hidden="1">
      <c r="A1421" s="339"/>
      <c r="B1421" s="339"/>
      <c r="C1421" s="339"/>
      <c r="D1421" s="339"/>
      <c r="E1421" s="339"/>
      <c r="F1421" s="388"/>
      <c r="G1421" s="339"/>
      <c r="H1421" s="339"/>
      <c r="I1421" s="339"/>
      <c r="J1421" s="339"/>
      <c r="K1421" s="339"/>
      <c r="L1421" s="339"/>
      <c r="M1421" s="339"/>
      <c r="N1421" s="339"/>
      <c r="O1421" s="339"/>
      <c r="P1421" s="339"/>
    </row>
    <row r="1422" spans="1:16" hidden="1">
      <c r="A1422" s="339"/>
      <c r="B1422" s="339"/>
      <c r="C1422" s="339"/>
      <c r="D1422" s="339"/>
      <c r="E1422" s="339"/>
      <c r="F1422" s="388"/>
      <c r="G1422" s="339"/>
      <c r="H1422" s="339"/>
      <c r="I1422" s="339"/>
      <c r="J1422" s="339"/>
      <c r="K1422" s="339"/>
      <c r="L1422" s="339"/>
      <c r="M1422" s="339"/>
      <c r="N1422" s="339"/>
      <c r="O1422" s="339"/>
      <c r="P1422" s="339"/>
    </row>
    <row r="1423" spans="1:16" hidden="1">
      <c r="A1423" s="339"/>
      <c r="B1423" s="339"/>
      <c r="C1423" s="339"/>
      <c r="D1423" s="339"/>
      <c r="E1423" s="339"/>
      <c r="F1423" s="388"/>
      <c r="G1423" s="339"/>
      <c r="H1423" s="339"/>
      <c r="I1423" s="339"/>
      <c r="J1423" s="339"/>
      <c r="K1423" s="339"/>
      <c r="L1423" s="339"/>
      <c r="M1423" s="339"/>
      <c r="N1423" s="339"/>
      <c r="O1423" s="339"/>
      <c r="P1423" s="339"/>
    </row>
    <row r="1424" spans="1:16" hidden="1">
      <c r="A1424" s="339"/>
      <c r="B1424" s="339"/>
      <c r="C1424" s="339"/>
      <c r="D1424" s="339"/>
      <c r="E1424" s="339"/>
      <c r="F1424" s="388"/>
      <c r="G1424" s="339"/>
      <c r="H1424" s="339"/>
      <c r="I1424" s="339"/>
      <c r="J1424" s="339"/>
      <c r="K1424" s="339"/>
      <c r="L1424" s="339"/>
      <c r="M1424" s="339"/>
      <c r="N1424" s="339"/>
      <c r="O1424" s="339"/>
      <c r="P1424" s="339"/>
    </row>
    <row r="1425" spans="1:16" hidden="1">
      <c r="A1425" s="339"/>
      <c r="B1425" s="339"/>
      <c r="C1425" s="339"/>
      <c r="D1425" s="339"/>
      <c r="E1425" s="339"/>
      <c r="F1425" s="388"/>
      <c r="G1425" s="339"/>
      <c r="H1425" s="339"/>
      <c r="I1425" s="339"/>
      <c r="J1425" s="339"/>
      <c r="K1425" s="339"/>
      <c r="L1425" s="339"/>
      <c r="M1425" s="339"/>
      <c r="N1425" s="339"/>
      <c r="O1425" s="339"/>
      <c r="P1425" s="339"/>
    </row>
    <row r="1426" spans="1:16" hidden="1">
      <c r="A1426" s="339"/>
      <c r="B1426" s="339"/>
      <c r="C1426" s="339"/>
      <c r="D1426" s="339"/>
      <c r="E1426" s="339"/>
      <c r="F1426" s="388"/>
      <c r="G1426" s="339"/>
      <c r="H1426" s="339"/>
      <c r="I1426" s="339"/>
      <c r="J1426" s="339"/>
      <c r="K1426" s="339"/>
      <c r="L1426" s="339"/>
      <c r="M1426" s="339"/>
      <c r="N1426" s="339"/>
      <c r="O1426" s="339"/>
      <c r="P1426" s="339"/>
    </row>
    <row r="1427" spans="1:16" hidden="1">
      <c r="A1427" s="339"/>
      <c r="B1427" s="339"/>
      <c r="C1427" s="339"/>
      <c r="D1427" s="339"/>
      <c r="E1427" s="339"/>
      <c r="F1427" s="388"/>
      <c r="G1427" s="339"/>
      <c r="H1427" s="339"/>
      <c r="I1427" s="339"/>
      <c r="J1427" s="339"/>
      <c r="K1427" s="339"/>
      <c r="L1427" s="339"/>
      <c r="M1427" s="339"/>
      <c r="N1427" s="339"/>
      <c r="O1427" s="339"/>
      <c r="P1427" s="339"/>
    </row>
    <row r="1428" spans="1:16" hidden="1">
      <c r="A1428" s="339"/>
      <c r="B1428" s="339"/>
      <c r="C1428" s="339"/>
      <c r="D1428" s="339"/>
      <c r="E1428" s="339"/>
      <c r="F1428" s="388"/>
      <c r="G1428" s="339"/>
      <c r="H1428" s="339"/>
      <c r="I1428" s="339"/>
      <c r="J1428" s="339"/>
      <c r="K1428" s="339"/>
      <c r="L1428" s="339"/>
      <c r="M1428" s="339"/>
      <c r="N1428" s="339"/>
      <c r="O1428" s="339"/>
      <c r="P1428" s="339"/>
    </row>
    <row r="1429" spans="1:16" hidden="1">
      <c r="A1429" s="339"/>
      <c r="B1429" s="339"/>
      <c r="C1429" s="339"/>
      <c r="D1429" s="339"/>
      <c r="E1429" s="339"/>
      <c r="F1429" s="388"/>
      <c r="G1429" s="339"/>
      <c r="H1429" s="339"/>
      <c r="I1429" s="339"/>
      <c r="J1429" s="339"/>
      <c r="K1429" s="339"/>
      <c r="L1429" s="339"/>
      <c r="M1429" s="339"/>
      <c r="N1429" s="339"/>
      <c r="O1429" s="339"/>
      <c r="P1429" s="339"/>
    </row>
    <row r="1430" spans="1:16" hidden="1">
      <c r="A1430" s="339"/>
      <c r="B1430" s="339"/>
      <c r="C1430" s="339"/>
      <c r="D1430" s="339"/>
      <c r="E1430" s="339"/>
      <c r="F1430" s="388"/>
      <c r="G1430" s="339"/>
      <c r="H1430" s="339"/>
      <c r="I1430" s="339"/>
      <c r="J1430" s="339"/>
      <c r="K1430" s="339"/>
      <c r="L1430" s="339"/>
      <c r="M1430" s="339"/>
      <c r="N1430" s="339"/>
      <c r="O1430" s="339"/>
      <c r="P1430" s="339"/>
    </row>
    <row r="1431" spans="1:16" hidden="1">
      <c r="A1431" s="339"/>
      <c r="B1431" s="339"/>
      <c r="C1431" s="339"/>
      <c r="D1431" s="339"/>
      <c r="E1431" s="339"/>
      <c r="F1431" s="388"/>
      <c r="G1431" s="339"/>
      <c r="H1431" s="339"/>
      <c r="I1431" s="339"/>
      <c r="J1431" s="339"/>
      <c r="K1431" s="339"/>
      <c r="L1431" s="339"/>
      <c r="M1431" s="339"/>
      <c r="N1431" s="339"/>
      <c r="O1431" s="339"/>
      <c r="P1431" s="339"/>
    </row>
    <row r="1432" spans="1:16" hidden="1">
      <c r="A1432" s="339"/>
      <c r="B1432" s="339"/>
      <c r="C1432" s="339"/>
      <c r="D1432" s="339"/>
      <c r="E1432" s="339"/>
      <c r="F1432" s="388"/>
      <c r="G1432" s="339"/>
      <c r="H1432" s="339"/>
      <c r="I1432" s="339"/>
      <c r="J1432" s="339"/>
      <c r="K1432" s="339"/>
      <c r="L1432" s="339"/>
      <c r="M1432" s="339"/>
      <c r="N1432" s="339"/>
      <c r="O1432" s="339"/>
      <c r="P1432" s="339"/>
    </row>
    <row r="1433" spans="1:16" hidden="1">
      <c r="A1433" s="339"/>
      <c r="B1433" s="339"/>
      <c r="C1433" s="339"/>
      <c r="D1433" s="339"/>
      <c r="E1433" s="339"/>
      <c r="F1433" s="388"/>
      <c r="G1433" s="339"/>
      <c r="H1433" s="339"/>
      <c r="I1433" s="339"/>
      <c r="J1433" s="339"/>
      <c r="K1433" s="339"/>
      <c r="L1433" s="339"/>
      <c r="M1433" s="339"/>
      <c r="N1433" s="339"/>
      <c r="O1433" s="339"/>
      <c r="P1433" s="339"/>
    </row>
    <row r="1434" spans="1:16" hidden="1">
      <c r="A1434" s="339"/>
      <c r="B1434" s="339"/>
      <c r="C1434" s="339"/>
      <c r="D1434" s="339"/>
      <c r="E1434" s="339"/>
      <c r="F1434" s="388"/>
      <c r="G1434" s="339"/>
      <c r="H1434" s="339"/>
      <c r="I1434" s="339"/>
      <c r="J1434" s="339"/>
      <c r="K1434" s="339"/>
      <c r="L1434" s="339"/>
      <c r="M1434" s="339"/>
      <c r="N1434" s="339"/>
      <c r="O1434" s="339"/>
      <c r="P1434" s="339"/>
    </row>
    <row r="1435" spans="1:16" hidden="1">
      <c r="A1435" s="339"/>
      <c r="B1435" s="339"/>
      <c r="C1435" s="339"/>
      <c r="D1435" s="339"/>
      <c r="E1435" s="339"/>
      <c r="F1435" s="388"/>
      <c r="G1435" s="339"/>
      <c r="H1435" s="339"/>
      <c r="I1435" s="339"/>
      <c r="J1435" s="339"/>
      <c r="K1435" s="339"/>
      <c r="L1435" s="339"/>
      <c r="M1435" s="339"/>
      <c r="N1435" s="339"/>
      <c r="O1435" s="339"/>
      <c r="P1435" s="339"/>
    </row>
    <row r="1436" spans="1:16" hidden="1">
      <c r="A1436" s="339"/>
      <c r="B1436" s="339"/>
      <c r="C1436" s="339"/>
      <c r="D1436" s="339"/>
      <c r="E1436" s="339"/>
      <c r="F1436" s="388"/>
      <c r="G1436" s="339"/>
      <c r="H1436" s="339"/>
      <c r="I1436" s="339"/>
      <c r="J1436" s="339"/>
      <c r="K1436" s="339"/>
      <c r="L1436" s="339"/>
      <c r="M1436" s="339"/>
      <c r="N1436" s="339"/>
      <c r="O1436" s="339"/>
      <c r="P1436" s="339"/>
    </row>
    <row r="1437" spans="1:16" hidden="1">
      <c r="A1437" s="339"/>
      <c r="B1437" s="339"/>
      <c r="C1437" s="339"/>
      <c r="D1437" s="339"/>
      <c r="E1437" s="339"/>
      <c r="F1437" s="388"/>
      <c r="G1437" s="339"/>
      <c r="H1437" s="339"/>
      <c r="I1437" s="339"/>
      <c r="J1437" s="339"/>
      <c r="K1437" s="339"/>
      <c r="L1437" s="339"/>
      <c r="M1437" s="339"/>
      <c r="N1437" s="339"/>
      <c r="O1437" s="339"/>
      <c r="P1437" s="339"/>
    </row>
    <row r="1438" spans="1:16" hidden="1">
      <c r="A1438" s="339"/>
      <c r="B1438" s="339"/>
      <c r="C1438" s="339"/>
      <c r="D1438" s="339"/>
      <c r="E1438" s="339"/>
      <c r="F1438" s="388"/>
      <c r="G1438" s="339"/>
      <c r="H1438" s="339"/>
      <c r="I1438" s="339"/>
      <c r="J1438" s="339"/>
      <c r="K1438" s="339"/>
      <c r="L1438" s="339"/>
      <c r="M1438" s="339"/>
      <c r="N1438" s="339"/>
      <c r="O1438" s="339"/>
      <c r="P1438" s="339"/>
    </row>
    <row r="1439" spans="1:16" hidden="1">
      <c r="A1439" s="339"/>
      <c r="B1439" s="339"/>
      <c r="C1439" s="339"/>
      <c r="D1439" s="339"/>
      <c r="E1439" s="339"/>
      <c r="F1439" s="388"/>
      <c r="G1439" s="339"/>
      <c r="H1439" s="339"/>
      <c r="I1439" s="339"/>
      <c r="J1439" s="339"/>
      <c r="K1439" s="339"/>
      <c r="L1439" s="339"/>
      <c r="M1439" s="339"/>
      <c r="N1439" s="339"/>
      <c r="O1439" s="339"/>
      <c r="P1439" s="339"/>
    </row>
    <row r="1440" spans="1:16" hidden="1">
      <c r="A1440" s="339"/>
      <c r="B1440" s="339"/>
      <c r="C1440" s="339"/>
      <c r="D1440" s="339"/>
      <c r="E1440" s="339"/>
      <c r="F1440" s="388"/>
      <c r="G1440" s="339"/>
      <c r="H1440" s="339"/>
      <c r="I1440" s="339"/>
      <c r="J1440" s="339"/>
      <c r="K1440" s="339"/>
      <c r="L1440" s="339"/>
      <c r="M1440" s="339"/>
      <c r="N1440" s="339"/>
      <c r="O1440" s="339"/>
      <c r="P1440" s="339"/>
    </row>
    <row r="1441" spans="1:16" hidden="1">
      <c r="A1441" s="339"/>
      <c r="B1441" s="339"/>
      <c r="C1441" s="339"/>
      <c r="D1441" s="339"/>
      <c r="E1441" s="339"/>
      <c r="F1441" s="388"/>
      <c r="G1441" s="339"/>
      <c r="H1441" s="339"/>
      <c r="I1441" s="339"/>
      <c r="J1441" s="339"/>
      <c r="K1441" s="339"/>
      <c r="L1441" s="339"/>
      <c r="M1441" s="339"/>
      <c r="N1441" s="339"/>
      <c r="O1441" s="339"/>
      <c r="P1441" s="339"/>
    </row>
    <row r="1442" spans="1:16" hidden="1">
      <c r="A1442" s="339"/>
      <c r="B1442" s="339"/>
      <c r="C1442" s="339"/>
      <c r="D1442" s="339"/>
      <c r="E1442" s="339"/>
      <c r="F1442" s="388"/>
      <c r="G1442" s="339"/>
      <c r="H1442" s="339"/>
      <c r="I1442" s="339"/>
      <c r="J1442" s="339"/>
      <c r="K1442" s="339"/>
      <c r="L1442" s="339"/>
      <c r="M1442" s="339"/>
      <c r="N1442" s="339"/>
      <c r="O1442" s="339"/>
      <c r="P1442" s="339"/>
    </row>
    <row r="1443" spans="1:16" hidden="1">
      <c r="A1443" s="339"/>
      <c r="B1443" s="339"/>
      <c r="C1443" s="339"/>
      <c r="D1443" s="339"/>
      <c r="E1443" s="339"/>
      <c r="F1443" s="388"/>
      <c r="G1443" s="339"/>
      <c r="H1443" s="339"/>
      <c r="I1443" s="339"/>
      <c r="J1443" s="339"/>
      <c r="K1443" s="339"/>
      <c r="L1443" s="339"/>
      <c r="M1443" s="339"/>
      <c r="N1443" s="339"/>
      <c r="O1443" s="339"/>
      <c r="P1443" s="339"/>
    </row>
    <row r="1444" spans="1:16" hidden="1">
      <c r="A1444" s="339"/>
      <c r="B1444" s="339"/>
      <c r="C1444" s="339"/>
      <c r="D1444" s="339"/>
      <c r="E1444" s="339"/>
      <c r="F1444" s="388"/>
      <c r="G1444" s="339"/>
      <c r="H1444" s="339"/>
      <c r="I1444" s="339"/>
      <c r="J1444" s="339"/>
      <c r="K1444" s="339"/>
      <c r="L1444" s="339"/>
      <c r="M1444" s="339"/>
      <c r="N1444" s="339"/>
      <c r="O1444" s="339"/>
      <c r="P1444" s="339"/>
    </row>
    <row r="1445" spans="1:16" hidden="1">
      <c r="A1445" s="339"/>
      <c r="B1445" s="339"/>
      <c r="C1445" s="339"/>
      <c r="D1445" s="339"/>
      <c r="E1445" s="339"/>
      <c r="F1445" s="388"/>
      <c r="G1445" s="339"/>
      <c r="H1445" s="339"/>
      <c r="I1445" s="339"/>
      <c r="J1445" s="339"/>
      <c r="K1445" s="339"/>
      <c r="L1445" s="339"/>
      <c r="M1445" s="339"/>
      <c r="N1445" s="339"/>
      <c r="O1445" s="339"/>
      <c r="P1445" s="339"/>
    </row>
    <row r="1446" spans="1:16" hidden="1">
      <c r="A1446" s="339"/>
      <c r="B1446" s="339"/>
      <c r="C1446" s="339"/>
      <c r="D1446" s="339"/>
      <c r="E1446" s="339"/>
      <c r="F1446" s="388"/>
      <c r="G1446" s="339"/>
      <c r="H1446" s="339"/>
      <c r="I1446" s="339"/>
      <c r="J1446" s="339"/>
      <c r="K1446" s="339"/>
      <c r="L1446" s="339"/>
      <c r="M1446" s="339"/>
      <c r="N1446" s="339"/>
      <c r="O1446" s="339"/>
      <c r="P1446" s="339"/>
    </row>
    <row r="1447" spans="1:16" hidden="1">
      <c r="A1447" s="339"/>
      <c r="B1447" s="339"/>
      <c r="C1447" s="339"/>
      <c r="D1447" s="339"/>
      <c r="E1447" s="339"/>
      <c r="F1447" s="388"/>
      <c r="G1447" s="339"/>
      <c r="H1447" s="339"/>
      <c r="I1447" s="339"/>
      <c r="J1447" s="339"/>
      <c r="K1447" s="339"/>
      <c r="L1447" s="339"/>
      <c r="M1447" s="339"/>
      <c r="N1447" s="339"/>
      <c r="O1447" s="339"/>
      <c r="P1447" s="339"/>
    </row>
    <row r="1448" spans="1:16" hidden="1">
      <c r="A1448" s="339"/>
      <c r="B1448" s="339"/>
      <c r="C1448" s="339"/>
      <c r="D1448" s="339"/>
      <c r="E1448" s="339"/>
      <c r="F1448" s="388"/>
      <c r="G1448" s="339"/>
      <c r="H1448" s="339"/>
      <c r="I1448" s="339"/>
      <c r="J1448" s="339"/>
      <c r="K1448" s="339"/>
      <c r="L1448" s="339"/>
      <c r="M1448" s="339"/>
      <c r="N1448" s="339"/>
      <c r="O1448" s="339"/>
      <c r="P1448" s="339"/>
    </row>
    <row r="1449" spans="1:16" hidden="1">
      <c r="A1449" s="339"/>
      <c r="B1449" s="339"/>
      <c r="C1449" s="339"/>
      <c r="D1449" s="339"/>
      <c r="E1449" s="339"/>
      <c r="F1449" s="388"/>
      <c r="G1449" s="339"/>
      <c r="H1449" s="339"/>
      <c r="I1449" s="339"/>
      <c r="J1449" s="339"/>
      <c r="K1449" s="339"/>
      <c r="L1449" s="339"/>
      <c r="M1449" s="339"/>
      <c r="N1449" s="339"/>
      <c r="O1449" s="339"/>
      <c r="P1449" s="339"/>
    </row>
    <row r="1450" spans="1:16" hidden="1">
      <c r="A1450" s="339"/>
      <c r="B1450" s="339"/>
      <c r="C1450" s="339"/>
      <c r="D1450" s="339"/>
      <c r="E1450" s="339"/>
      <c r="F1450" s="388"/>
      <c r="G1450" s="339"/>
      <c r="H1450" s="339"/>
      <c r="I1450" s="339"/>
      <c r="J1450" s="339"/>
      <c r="K1450" s="339"/>
      <c r="L1450" s="339"/>
      <c r="M1450" s="339"/>
      <c r="N1450" s="339"/>
      <c r="O1450" s="339"/>
      <c r="P1450" s="339"/>
    </row>
    <row r="1451" spans="1:16" hidden="1">
      <c r="A1451" s="339"/>
      <c r="B1451" s="339"/>
      <c r="C1451" s="339"/>
      <c r="D1451" s="339"/>
      <c r="E1451" s="339"/>
      <c r="F1451" s="388"/>
      <c r="G1451" s="339"/>
      <c r="H1451" s="339"/>
      <c r="I1451" s="339"/>
      <c r="J1451" s="339"/>
      <c r="K1451" s="339"/>
      <c r="L1451" s="339"/>
      <c r="M1451" s="339"/>
      <c r="N1451" s="339"/>
      <c r="O1451" s="339"/>
      <c r="P1451" s="339"/>
    </row>
    <row r="1452" spans="1:16" hidden="1">
      <c r="A1452" s="339"/>
      <c r="B1452" s="339"/>
      <c r="C1452" s="339"/>
      <c r="D1452" s="339"/>
      <c r="E1452" s="339"/>
      <c r="F1452" s="388"/>
      <c r="G1452" s="339"/>
      <c r="H1452" s="339"/>
      <c r="I1452" s="339"/>
      <c r="J1452" s="339"/>
      <c r="K1452" s="339"/>
      <c r="L1452" s="339"/>
      <c r="M1452" s="339"/>
      <c r="N1452" s="339"/>
      <c r="O1452" s="339"/>
      <c r="P1452" s="339"/>
    </row>
    <row r="1453" spans="1:16" hidden="1">
      <c r="A1453" s="339"/>
      <c r="B1453" s="339"/>
      <c r="C1453" s="339"/>
      <c r="D1453" s="339"/>
      <c r="E1453" s="339"/>
      <c r="F1453" s="388"/>
      <c r="G1453" s="339"/>
      <c r="H1453" s="339"/>
      <c r="I1453" s="339"/>
      <c r="J1453" s="339"/>
      <c r="K1453" s="339"/>
      <c r="L1453" s="339"/>
      <c r="M1453" s="339"/>
      <c r="N1453" s="339"/>
      <c r="O1453" s="339"/>
      <c r="P1453" s="339"/>
    </row>
    <row r="1454" spans="1:16" hidden="1">
      <c r="A1454" s="339"/>
      <c r="B1454" s="339"/>
      <c r="C1454" s="339"/>
      <c r="D1454" s="339"/>
      <c r="E1454" s="339"/>
      <c r="F1454" s="388"/>
      <c r="G1454" s="339"/>
      <c r="H1454" s="339"/>
      <c r="I1454" s="339"/>
      <c r="J1454" s="339"/>
      <c r="K1454" s="339"/>
      <c r="L1454" s="339"/>
      <c r="M1454" s="339"/>
      <c r="N1454" s="339"/>
      <c r="O1454" s="339"/>
      <c r="P1454" s="339"/>
    </row>
    <row r="1455" spans="1:16" hidden="1">
      <c r="A1455" s="339"/>
      <c r="B1455" s="339"/>
      <c r="C1455" s="339"/>
      <c r="D1455" s="339"/>
      <c r="E1455" s="339"/>
      <c r="F1455" s="388"/>
      <c r="G1455" s="339"/>
      <c r="H1455" s="339"/>
      <c r="I1455" s="339"/>
      <c r="J1455" s="339"/>
      <c r="K1455" s="339"/>
      <c r="L1455" s="339"/>
      <c r="M1455" s="339"/>
      <c r="N1455" s="339"/>
      <c r="O1455" s="339"/>
      <c r="P1455" s="339"/>
    </row>
    <row r="1456" spans="1:16" hidden="1">
      <c r="A1456" s="339"/>
      <c r="B1456" s="339"/>
      <c r="C1456" s="339"/>
      <c r="D1456" s="339"/>
      <c r="E1456" s="339"/>
      <c r="F1456" s="388"/>
      <c r="G1456" s="339"/>
      <c r="H1456" s="339"/>
      <c r="I1456" s="339"/>
      <c r="J1456" s="339"/>
      <c r="K1456" s="339"/>
      <c r="L1456" s="339"/>
      <c r="M1456" s="339"/>
      <c r="N1456" s="339"/>
      <c r="O1456" s="339"/>
      <c r="P1456" s="339"/>
    </row>
    <row r="1457" spans="1:16" hidden="1">
      <c r="A1457" s="339"/>
      <c r="B1457" s="339"/>
      <c r="C1457" s="339"/>
      <c r="D1457" s="339"/>
      <c r="E1457" s="339"/>
      <c r="F1457" s="388"/>
      <c r="G1457" s="339"/>
      <c r="H1457" s="339"/>
      <c r="I1457" s="339"/>
      <c r="J1457" s="339"/>
      <c r="K1457" s="339"/>
      <c r="L1457" s="339"/>
      <c r="M1457" s="339"/>
      <c r="N1457" s="339"/>
      <c r="O1457" s="339"/>
      <c r="P1457" s="339"/>
    </row>
    <row r="1458" spans="1:16" hidden="1">
      <c r="A1458" s="339"/>
      <c r="B1458" s="339"/>
      <c r="C1458" s="339"/>
      <c r="D1458" s="339"/>
      <c r="E1458" s="339"/>
      <c r="F1458" s="388"/>
      <c r="G1458" s="339"/>
      <c r="H1458" s="339"/>
      <c r="I1458" s="339"/>
      <c r="J1458" s="339"/>
      <c r="K1458" s="339"/>
      <c r="L1458" s="339"/>
      <c r="M1458" s="339"/>
      <c r="N1458" s="339"/>
      <c r="O1458" s="339"/>
      <c r="P1458" s="339"/>
    </row>
    <row r="1459" spans="1:16" hidden="1">
      <c r="A1459" s="339"/>
      <c r="B1459" s="339"/>
      <c r="C1459" s="339"/>
      <c r="D1459" s="339"/>
      <c r="E1459" s="339"/>
      <c r="F1459" s="388"/>
      <c r="G1459" s="339"/>
      <c r="H1459" s="339"/>
      <c r="I1459" s="339"/>
      <c r="J1459" s="339"/>
      <c r="K1459" s="339"/>
      <c r="L1459" s="339"/>
      <c r="M1459" s="339"/>
      <c r="N1459" s="339"/>
      <c r="O1459" s="339"/>
      <c r="P1459" s="339"/>
    </row>
    <row r="1460" spans="1:16" hidden="1">
      <c r="A1460" s="339"/>
      <c r="B1460" s="339"/>
      <c r="C1460" s="339"/>
      <c r="D1460" s="339"/>
      <c r="E1460" s="339"/>
      <c r="F1460" s="388"/>
      <c r="G1460" s="339"/>
      <c r="H1460" s="339"/>
      <c r="I1460" s="339"/>
      <c r="J1460" s="339"/>
      <c r="K1460" s="339"/>
      <c r="L1460" s="339"/>
      <c r="M1460" s="339"/>
      <c r="N1460" s="339"/>
      <c r="O1460" s="339"/>
      <c r="P1460" s="339"/>
    </row>
    <row r="1461" spans="1:16" hidden="1">
      <c r="A1461" s="339"/>
      <c r="B1461" s="339"/>
      <c r="C1461" s="339"/>
      <c r="D1461" s="339"/>
      <c r="E1461" s="339"/>
      <c r="F1461" s="388"/>
      <c r="G1461" s="339"/>
      <c r="H1461" s="339"/>
      <c r="I1461" s="339"/>
      <c r="J1461" s="339"/>
      <c r="K1461" s="339"/>
      <c r="L1461" s="339"/>
      <c r="M1461" s="339"/>
      <c r="N1461" s="339"/>
      <c r="O1461" s="339"/>
      <c r="P1461" s="339"/>
    </row>
    <row r="1462" spans="1:16" hidden="1">
      <c r="A1462" s="339"/>
      <c r="B1462" s="339"/>
      <c r="C1462" s="339"/>
      <c r="D1462" s="339"/>
      <c r="E1462" s="339"/>
      <c r="F1462" s="388"/>
      <c r="G1462" s="339"/>
      <c r="H1462" s="339"/>
      <c r="I1462" s="339"/>
      <c r="J1462" s="339"/>
      <c r="K1462" s="339"/>
      <c r="L1462" s="339"/>
      <c r="M1462" s="339"/>
      <c r="N1462" s="339"/>
      <c r="O1462" s="339"/>
      <c r="P1462" s="339"/>
    </row>
    <row r="1463" spans="1:16" hidden="1">
      <c r="A1463" s="339"/>
      <c r="B1463" s="339"/>
      <c r="C1463" s="339"/>
      <c r="D1463" s="339"/>
      <c r="E1463" s="339"/>
      <c r="F1463" s="388"/>
      <c r="G1463" s="339"/>
      <c r="H1463" s="339"/>
      <c r="I1463" s="339"/>
      <c r="J1463" s="339"/>
      <c r="K1463" s="339"/>
      <c r="L1463" s="339"/>
      <c r="M1463" s="339"/>
      <c r="N1463" s="339"/>
      <c r="O1463" s="339"/>
      <c r="P1463" s="339"/>
    </row>
    <row r="1464" spans="1:16" hidden="1">
      <c r="A1464" s="339"/>
      <c r="B1464" s="339"/>
      <c r="C1464" s="339"/>
      <c r="D1464" s="339"/>
      <c r="E1464" s="339"/>
      <c r="F1464" s="388"/>
      <c r="G1464" s="339"/>
      <c r="H1464" s="339"/>
      <c r="I1464" s="339"/>
      <c r="J1464" s="339"/>
      <c r="K1464" s="339"/>
      <c r="L1464" s="339"/>
      <c r="M1464" s="339"/>
      <c r="N1464" s="339"/>
      <c r="O1464" s="339"/>
      <c r="P1464" s="339"/>
    </row>
    <row r="1465" spans="1:16" hidden="1">
      <c r="A1465" s="339"/>
      <c r="B1465" s="339"/>
      <c r="C1465" s="339"/>
      <c r="D1465" s="339"/>
      <c r="E1465" s="339"/>
      <c r="F1465" s="388"/>
      <c r="G1465" s="339"/>
      <c r="H1465" s="339"/>
      <c r="I1465" s="339"/>
      <c r="J1465" s="339"/>
      <c r="K1465" s="339"/>
      <c r="L1465" s="339"/>
      <c r="M1465" s="339"/>
      <c r="N1465" s="339"/>
      <c r="O1465" s="339"/>
      <c r="P1465" s="339"/>
    </row>
    <row r="1466" spans="1:16" hidden="1">
      <c r="A1466" s="339"/>
      <c r="B1466" s="339"/>
      <c r="C1466" s="339"/>
      <c r="D1466" s="339"/>
      <c r="E1466" s="339"/>
      <c r="F1466" s="388"/>
      <c r="G1466" s="339"/>
      <c r="H1466" s="339"/>
      <c r="I1466" s="339"/>
      <c r="J1466" s="339"/>
      <c r="K1466" s="339"/>
      <c r="L1466" s="339"/>
      <c r="M1466" s="339"/>
      <c r="N1466" s="339"/>
      <c r="O1466" s="339"/>
      <c r="P1466" s="339"/>
    </row>
    <row r="1467" spans="1:16" hidden="1">
      <c r="A1467" s="339"/>
      <c r="B1467" s="339"/>
      <c r="C1467" s="339"/>
      <c r="D1467" s="339"/>
      <c r="E1467" s="339"/>
      <c r="F1467" s="388"/>
      <c r="G1467" s="339"/>
      <c r="H1467" s="339"/>
      <c r="I1467" s="339"/>
      <c r="J1467" s="339"/>
      <c r="K1467" s="339"/>
      <c r="L1467" s="339"/>
      <c r="M1467" s="339"/>
      <c r="N1467" s="339"/>
      <c r="O1467" s="339"/>
      <c r="P1467" s="339"/>
    </row>
    <row r="1468" spans="1:16" hidden="1">
      <c r="A1468" s="339"/>
      <c r="B1468" s="339"/>
      <c r="C1468" s="339"/>
      <c r="D1468" s="339"/>
      <c r="E1468" s="339"/>
      <c r="F1468" s="388"/>
      <c r="G1468" s="339"/>
      <c r="H1468" s="339"/>
      <c r="I1468" s="339"/>
      <c r="J1468" s="339"/>
      <c r="K1468" s="339"/>
      <c r="L1468" s="339"/>
      <c r="M1468" s="339"/>
      <c r="N1468" s="339"/>
      <c r="O1468" s="339"/>
      <c r="P1468" s="339"/>
    </row>
    <row r="1469" spans="1:16" hidden="1">
      <c r="A1469" s="339"/>
      <c r="B1469" s="339"/>
      <c r="C1469" s="339"/>
      <c r="D1469" s="339"/>
      <c r="E1469" s="339"/>
      <c r="F1469" s="388"/>
      <c r="G1469" s="339"/>
      <c r="H1469" s="339"/>
      <c r="I1469" s="339"/>
      <c r="J1469" s="339"/>
      <c r="K1469" s="339"/>
      <c r="L1469" s="339"/>
      <c r="M1469" s="339"/>
      <c r="N1469" s="339"/>
      <c r="O1469" s="339"/>
      <c r="P1469" s="339"/>
    </row>
    <row r="1470" spans="1:16" hidden="1">
      <c r="A1470" s="339"/>
      <c r="B1470" s="339"/>
      <c r="C1470" s="339"/>
      <c r="D1470" s="339"/>
      <c r="E1470" s="339"/>
      <c r="F1470" s="388"/>
      <c r="G1470" s="339"/>
      <c r="H1470" s="339"/>
      <c r="I1470" s="339"/>
      <c r="J1470" s="339"/>
      <c r="K1470" s="339"/>
      <c r="L1470" s="339"/>
      <c r="M1470" s="339"/>
      <c r="N1470" s="339"/>
      <c r="O1470" s="339"/>
      <c r="P1470" s="339"/>
    </row>
    <row r="1471" spans="1:16" hidden="1">
      <c r="A1471" s="339"/>
      <c r="B1471" s="339"/>
      <c r="C1471" s="339"/>
      <c r="D1471" s="339"/>
      <c r="E1471" s="339"/>
      <c r="F1471" s="388"/>
      <c r="G1471" s="339"/>
      <c r="H1471" s="339"/>
      <c r="I1471" s="339"/>
      <c r="J1471" s="339"/>
      <c r="K1471" s="339"/>
      <c r="L1471" s="339"/>
      <c r="M1471" s="339"/>
      <c r="N1471" s="339"/>
      <c r="O1471" s="339"/>
      <c r="P1471" s="339"/>
    </row>
    <row r="1472" spans="1:16" hidden="1">
      <c r="A1472" s="339"/>
      <c r="B1472" s="339"/>
      <c r="C1472" s="339"/>
      <c r="D1472" s="339"/>
      <c r="E1472" s="339"/>
      <c r="F1472" s="388"/>
      <c r="G1472" s="339"/>
      <c r="H1472" s="339"/>
      <c r="I1472" s="339"/>
      <c r="J1472" s="339"/>
      <c r="K1472" s="339"/>
      <c r="L1472" s="339"/>
      <c r="M1472" s="339"/>
      <c r="N1472" s="339"/>
      <c r="O1472" s="339"/>
      <c r="P1472" s="339"/>
    </row>
    <row r="1473" spans="1:16" hidden="1">
      <c r="A1473" s="339"/>
      <c r="B1473" s="339"/>
      <c r="C1473" s="339"/>
      <c r="D1473" s="339"/>
      <c r="E1473" s="339"/>
      <c r="F1473" s="388"/>
      <c r="G1473" s="339"/>
      <c r="H1473" s="339"/>
      <c r="I1473" s="339"/>
      <c r="J1473" s="339"/>
      <c r="K1473" s="339"/>
      <c r="L1473" s="339"/>
      <c r="M1473" s="339"/>
      <c r="N1473" s="339"/>
      <c r="O1473" s="339"/>
      <c r="P1473" s="339"/>
    </row>
    <row r="1474" spans="1:16" hidden="1">
      <c r="A1474" s="339"/>
      <c r="B1474" s="339"/>
      <c r="C1474" s="339"/>
      <c r="D1474" s="339"/>
      <c r="E1474" s="339"/>
      <c r="F1474" s="388"/>
      <c r="G1474" s="339"/>
      <c r="H1474" s="339"/>
      <c r="I1474" s="339"/>
      <c r="J1474" s="339"/>
      <c r="K1474" s="339"/>
      <c r="L1474" s="339"/>
      <c r="M1474" s="339"/>
      <c r="N1474" s="339"/>
      <c r="O1474" s="339"/>
      <c r="P1474" s="339"/>
    </row>
    <row r="1475" spans="1:16" hidden="1">
      <c r="A1475" s="339"/>
      <c r="B1475" s="339"/>
      <c r="C1475" s="339"/>
      <c r="D1475" s="339"/>
      <c r="E1475" s="339"/>
      <c r="F1475" s="388"/>
      <c r="G1475" s="339"/>
      <c r="H1475" s="339"/>
      <c r="I1475" s="339"/>
      <c r="J1475" s="339"/>
      <c r="K1475" s="339"/>
      <c r="L1475" s="339"/>
      <c r="M1475" s="339"/>
      <c r="N1475" s="339"/>
      <c r="O1475" s="339"/>
      <c r="P1475" s="339"/>
    </row>
    <row r="1476" spans="1:16" hidden="1">
      <c r="A1476" s="339"/>
      <c r="B1476" s="339"/>
      <c r="C1476" s="339"/>
      <c r="D1476" s="339"/>
      <c r="E1476" s="339"/>
      <c r="F1476" s="388"/>
      <c r="G1476" s="339"/>
      <c r="H1476" s="339"/>
      <c r="I1476" s="339"/>
      <c r="J1476" s="339"/>
      <c r="K1476" s="339"/>
      <c r="L1476" s="339"/>
      <c r="M1476" s="339"/>
      <c r="N1476" s="339"/>
      <c r="O1476" s="339"/>
      <c r="P1476" s="339"/>
    </row>
    <row r="1477" spans="1:16" hidden="1">
      <c r="A1477" s="339"/>
      <c r="B1477" s="339"/>
      <c r="C1477" s="339"/>
      <c r="D1477" s="339"/>
      <c r="E1477" s="339"/>
      <c r="F1477" s="388"/>
      <c r="G1477" s="339"/>
      <c r="H1477" s="339"/>
      <c r="I1477" s="339"/>
      <c r="J1477" s="339"/>
      <c r="K1477" s="339"/>
      <c r="L1477" s="339"/>
      <c r="M1477" s="339"/>
      <c r="N1477" s="339"/>
      <c r="O1477" s="339"/>
      <c r="P1477" s="339"/>
    </row>
    <row r="1478" spans="1:16" hidden="1">
      <c r="A1478" s="339"/>
      <c r="B1478" s="339"/>
      <c r="C1478" s="339"/>
      <c r="D1478" s="339"/>
      <c r="E1478" s="339"/>
      <c r="F1478" s="388"/>
      <c r="G1478" s="339"/>
      <c r="H1478" s="339"/>
      <c r="I1478" s="339"/>
      <c r="J1478" s="339"/>
      <c r="K1478" s="339"/>
      <c r="L1478" s="339"/>
      <c r="M1478" s="339"/>
      <c r="N1478" s="339"/>
      <c r="O1478" s="339"/>
      <c r="P1478" s="339"/>
    </row>
    <row r="1479" spans="1:16" hidden="1">
      <c r="A1479" s="339"/>
      <c r="B1479" s="339"/>
      <c r="C1479" s="339"/>
      <c r="D1479" s="339"/>
      <c r="E1479" s="339"/>
      <c r="F1479" s="388"/>
      <c r="G1479" s="339"/>
      <c r="H1479" s="339"/>
      <c r="I1479" s="339"/>
      <c r="J1479" s="339"/>
      <c r="K1479" s="339"/>
      <c r="L1479" s="339"/>
      <c r="M1479" s="339"/>
      <c r="N1479" s="339"/>
      <c r="O1479" s="339"/>
      <c r="P1479" s="339"/>
    </row>
    <row r="1480" spans="1:16" hidden="1">
      <c r="A1480" s="339"/>
      <c r="B1480" s="339"/>
      <c r="C1480" s="339"/>
      <c r="D1480" s="339"/>
      <c r="E1480" s="339"/>
      <c r="F1480" s="388"/>
      <c r="G1480" s="339"/>
      <c r="H1480" s="339"/>
      <c r="I1480" s="339"/>
      <c r="J1480" s="339"/>
      <c r="K1480" s="339"/>
      <c r="L1480" s="339"/>
      <c r="M1480" s="339"/>
      <c r="N1480" s="339"/>
      <c r="O1480" s="339"/>
      <c r="P1480" s="339"/>
    </row>
    <row r="1481" spans="1:16" hidden="1">
      <c r="A1481" s="339"/>
      <c r="B1481" s="339"/>
      <c r="C1481" s="339"/>
      <c r="D1481" s="339"/>
      <c r="E1481" s="339"/>
      <c r="F1481" s="388"/>
      <c r="G1481" s="339"/>
      <c r="H1481" s="339"/>
      <c r="I1481" s="339"/>
      <c r="J1481" s="339"/>
      <c r="K1481" s="339"/>
      <c r="L1481" s="339"/>
      <c r="M1481" s="339"/>
      <c r="N1481" s="339"/>
      <c r="O1481" s="339"/>
      <c r="P1481" s="339"/>
    </row>
    <row r="1482" spans="1:16" hidden="1">
      <c r="A1482" s="339"/>
      <c r="B1482" s="339"/>
      <c r="C1482" s="339"/>
      <c r="D1482" s="339"/>
      <c r="E1482" s="339"/>
      <c r="F1482" s="388"/>
      <c r="G1482" s="339"/>
      <c r="H1482" s="339"/>
      <c r="I1482" s="339"/>
      <c r="J1482" s="339"/>
      <c r="K1482" s="339"/>
      <c r="L1482" s="339"/>
      <c r="M1482" s="339"/>
      <c r="N1482" s="339"/>
      <c r="O1482" s="339"/>
      <c r="P1482" s="339"/>
    </row>
    <row r="1483" spans="1:16" hidden="1">
      <c r="A1483" s="339"/>
      <c r="B1483" s="339"/>
      <c r="C1483" s="339"/>
      <c r="D1483" s="339"/>
      <c r="E1483" s="339"/>
      <c r="F1483" s="388"/>
      <c r="G1483" s="339"/>
      <c r="H1483" s="339"/>
      <c r="I1483" s="339"/>
      <c r="J1483" s="339"/>
      <c r="K1483" s="339"/>
      <c r="L1483" s="339"/>
      <c r="M1483" s="339"/>
      <c r="N1483" s="339"/>
      <c r="O1483" s="339"/>
      <c r="P1483" s="339"/>
    </row>
    <row r="1484" spans="1:16" hidden="1">
      <c r="A1484" s="339"/>
      <c r="B1484" s="339"/>
      <c r="C1484" s="339"/>
      <c r="D1484" s="339"/>
      <c r="E1484" s="339"/>
      <c r="F1484" s="388"/>
      <c r="G1484" s="339"/>
      <c r="H1484" s="339"/>
      <c r="I1484" s="339"/>
      <c r="J1484" s="339"/>
      <c r="K1484" s="339"/>
      <c r="L1484" s="339"/>
      <c r="M1484" s="339"/>
      <c r="N1484" s="339"/>
      <c r="O1484" s="339"/>
      <c r="P1484" s="339"/>
    </row>
    <row r="1485" spans="1:16" hidden="1">
      <c r="A1485" s="339"/>
      <c r="B1485" s="339"/>
      <c r="C1485" s="339"/>
      <c r="D1485" s="339"/>
      <c r="E1485" s="339"/>
      <c r="F1485" s="388"/>
      <c r="G1485" s="339"/>
      <c r="H1485" s="339"/>
      <c r="I1485" s="339"/>
      <c r="J1485" s="339"/>
      <c r="K1485" s="339"/>
      <c r="L1485" s="339"/>
      <c r="M1485" s="339"/>
      <c r="N1485" s="339"/>
      <c r="O1485" s="339"/>
      <c r="P1485" s="339"/>
    </row>
    <row r="1486" spans="1:16" hidden="1">
      <c r="A1486" s="339"/>
      <c r="B1486" s="339"/>
      <c r="C1486" s="339"/>
      <c r="D1486" s="339"/>
      <c r="E1486" s="339"/>
      <c r="F1486" s="388"/>
      <c r="G1486" s="339"/>
      <c r="H1486" s="339"/>
      <c r="I1486" s="339"/>
      <c r="J1486" s="339"/>
      <c r="K1486" s="339"/>
      <c r="L1486" s="339"/>
      <c r="M1486" s="339"/>
      <c r="N1486" s="339"/>
      <c r="O1486" s="339"/>
      <c r="P1486" s="339"/>
    </row>
    <row r="1487" spans="1:16" hidden="1">
      <c r="A1487" s="339"/>
      <c r="B1487" s="339"/>
      <c r="C1487" s="339"/>
      <c r="D1487" s="339"/>
      <c r="E1487" s="339"/>
      <c r="F1487" s="388"/>
      <c r="G1487" s="339"/>
      <c r="H1487" s="339"/>
      <c r="I1487" s="339"/>
      <c r="J1487" s="339"/>
      <c r="K1487" s="339"/>
      <c r="L1487" s="339"/>
      <c r="M1487" s="339"/>
      <c r="N1487" s="339"/>
      <c r="O1487" s="339"/>
      <c r="P1487" s="339"/>
    </row>
    <row r="1488" spans="1:16" hidden="1">
      <c r="A1488" s="339"/>
      <c r="B1488" s="339"/>
      <c r="C1488" s="339"/>
      <c r="D1488" s="339"/>
      <c r="E1488" s="339"/>
      <c r="F1488" s="388"/>
      <c r="G1488" s="339"/>
      <c r="H1488" s="339"/>
      <c r="I1488" s="339"/>
      <c r="J1488" s="339"/>
      <c r="K1488" s="339"/>
      <c r="L1488" s="339"/>
      <c r="M1488" s="339"/>
      <c r="N1488" s="339"/>
      <c r="O1488" s="339"/>
      <c r="P1488" s="339"/>
    </row>
    <row r="1489" spans="1:16" hidden="1">
      <c r="A1489" s="339"/>
      <c r="B1489" s="339"/>
      <c r="C1489" s="339"/>
      <c r="D1489" s="339"/>
      <c r="E1489" s="339"/>
      <c r="F1489" s="388"/>
      <c r="G1489" s="339"/>
      <c r="H1489" s="339"/>
      <c r="I1489" s="339"/>
      <c r="J1489" s="339"/>
      <c r="K1489" s="339"/>
      <c r="L1489" s="339"/>
      <c r="M1489" s="339"/>
      <c r="N1489" s="339"/>
      <c r="O1489" s="339"/>
      <c r="P1489" s="339"/>
    </row>
    <row r="1490" spans="1:16" hidden="1">
      <c r="A1490" s="339"/>
      <c r="B1490" s="339"/>
      <c r="C1490" s="339"/>
      <c r="D1490" s="339"/>
      <c r="E1490" s="339"/>
      <c r="F1490" s="388"/>
      <c r="G1490" s="339"/>
      <c r="H1490" s="339"/>
      <c r="I1490" s="339"/>
      <c r="J1490" s="339"/>
      <c r="K1490" s="339"/>
      <c r="L1490" s="339"/>
      <c r="M1490" s="339"/>
      <c r="N1490" s="339"/>
      <c r="O1490" s="339"/>
      <c r="P1490" s="339"/>
    </row>
    <row r="1491" spans="1:16" hidden="1">
      <c r="A1491" s="339"/>
      <c r="B1491" s="339"/>
      <c r="C1491" s="339"/>
      <c r="D1491" s="339"/>
      <c r="E1491" s="339"/>
      <c r="F1491" s="388"/>
      <c r="G1491" s="339"/>
      <c r="H1491" s="339"/>
      <c r="I1491" s="339"/>
      <c r="J1491" s="339"/>
      <c r="K1491" s="339"/>
      <c r="L1491" s="339"/>
      <c r="M1491" s="339"/>
      <c r="N1491" s="339"/>
      <c r="O1491" s="339"/>
      <c r="P1491" s="339"/>
    </row>
    <row r="1492" spans="1:16" hidden="1">
      <c r="A1492" s="339"/>
      <c r="B1492" s="339"/>
      <c r="C1492" s="339"/>
      <c r="D1492" s="339"/>
      <c r="E1492" s="339"/>
      <c r="F1492" s="388"/>
      <c r="G1492" s="339"/>
      <c r="H1492" s="339"/>
      <c r="I1492" s="339"/>
      <c r="J1492" s="339"/>
      <c r="K1492" s="339"/>
      <c r="L1492" s="339"/>
      <c r="M1492" s="339"/>
      <c r="N1492" s="339"/>
      <c r="O1492" s="339"/>
      <c r="P1492" s="339"/>
    </row>
    <row r="1493" spans="1:16" hidden="1">
      <c r="A1493" s="339"/>
      <c r="B1493" s="339"/>
      <c r="C1493" s="339"/>
      <c r="D1493" s="339"/>
      <c r="E1493" s="339"/>
      <c r="F1493" s="388"/>
      <c r="G1493" s="339"/>
      <c r="H1493" s="339"/>
      <c r="I1493" s="339"/>
      <c r="J1493" s="339"/>
      <c r="K1493" s="339"/>
      <c r="L1493" s="339"/>
      <c r="M1493" s="339"/>
      <c r="N1493" s="339"/>
      <c r="O1493" s="339"/>
      <c r="P1493" s="339"/>
    </row>
    <row r="1494" spans="1:16" hidden="1">
      <c r="A1494" s="339"/>
      <c r="B1494" s="339"/>
      <c r="C1494" s="339"/>
      <c r="D1494" s="339"/>
      <c r="E1494" s="339"/>
      <c r="F1494" s="388"/>
      <c r="G1494" s="339"/>
      <c r="H1494" s="339"/>
      <c r="I1494" s="339"/>
      <c r="J1494" s="339"/>
      <c r="K1494" s="339"/>
      <c r="L1494" s="339"/>
      <c r="M1494" s="339"/>
      <c r="N1494" s="339"/>
      <c r="O1494" s="339"/>
      <c r="P1494" s="339"/>
    </row>
    <row r="1495" spans="1:16" hidden="1">
      <c r="A1495" s="339"/>
      <c r="B1495" s="339"/>
      <c r="C1495" s="339"/>
      <c r="D1495" s="339"/>
      <c r="E1495" s="339"/>
      <c r="F1495" s="388"/>
      <c r="G1495" s="339"/>
      <c r="H1495" s="339"/>
      <c r="I1495" s="339"/>
      <c r="J1495" s="339"/>
      <c r="K1495" s="339"/>
      <c r="L1495" s="339"/>
      <c r="M1495" s="339"/>
      <c r="N1495" s="339"/>
      <c r="O1495" s="339"/>
      <c r="P1495" s="339"/>
    </row>
    <row r="1496" spans="1:16" hidden="1">
      <c r="A1496" s="339"/>
      <c r="B1496" s="339"/>
      <c r="C1496" s="339"/>
      <c r="D1496" s="339"/>
      <c r="E1496" s="339"/>
      <c r="F1496" s="388"/>
      <c r="G1496" s="339"/>
      <c r="H1496" s="339"/>
      <c r="I1496" s="339"/>
      <c r="J1496" s="339"/>
      <c r="K1496" s="339"/>
      <c r="L1496" s="339"/>
      <c r="M1496" s="339"/>
      <c r="N1496" s="339"/>
      <c r="O1496" s="339"/>
      <c r="P1496" s="339"/>
    </row>
    <row r="1497" spans="1:16" hidden="1">
      <c r="A1497" s="339"/>
      <c r="B1497" s="339"/>
      <c r="C1497" s="339"/>
      <c r="D1497" s="339"/>
      <c r="E1497" s="339"/>
      <c r="F1497" s="388"/>
      <c r="G1497" s="339"/>
      <c r="H1497" s="339"/>
      <c r="I1497" s="339"/>
      <c r="J1497" s="339"/>
      <c r="K1497" s="339"/>
      <c r="L1497" s="339"/>
      <c r="M1497" s="339"/>
      <c r="N1497" s="339"/>
      <c r="O1497" s="339"/>
      <c r="P1497" s="339"/>
    </row>
    <row r="1498" spans="1:16" hidden="1">
      <c r="A1498" s="339"/>
      <c r="B1498" s="339"/>
      <c r="C1498" s="339"/>
      <c r="D1498" s="339"/>
      <c r="E1498" s="339"/>
      <c r="F1498" s="388"/>
      <c r="G1498" s="339"/>
      <c r="H1498" s="339"/>
      <c r="I1498" s="339"/>
      <c r="J1498" s="339"/>
      <c r="K1498" s="339"/>
      <c r="L1498" s="339"/>
      <c r="M1498" s="339"/>
      <c r="N1498" s="339"/>
      <c r="O1498" s="339"/>
      <c r="P1498" s="339"/>
    </row>
    <row r="1499" spans="1:16" hidden="1">
      <c r="A1499" s="339"/>
      <c r="B1499" s="339"/>
      <c r="C1499" s="339"/>
      <c r="D1499" s="339"/>
      <c r="E1499" s="339"/>
      <c r="F1499" s="388"/>
      <c r="G1499" s="339"/>
      <c r="H1499" s="339"/>
      <c r="I1499" s="339"/>
      <c r="J1499" s="339"/>
      <c r="K1499" s="339"/>
      <c r="L1499" s="339"/>
      <c r="M1499" s="339"/>
      <c r="N1499" s="339"/>
      <c r="O1499" s="339"/>
      <c r="P1499" s="339"/>
    </row>
    <row r="1500" spans="1:16" hidden="1">
      <c r="A1500" s="339"/>
      <c r="B1500" s="339"/>
      <c r="C1500" s="339"/>
      <c r="D1500" s="339"/>
      <c r="E1500" s="339"/>
      <c r="F1500" s="388"/>
      <c r="G1500" s="339"/>
      <c r="H1500" s="339"/>
      <c r="I1500" s="339"/>
      <c r="J1500" s="339"/>
      <c r="K1500" s="339"/>
      <c r="L1500" s="339"/>
      <c r="M1500" s="339"/>
      <c r="N1500" s="339"/>
      <c r="O1500" s="339"/>
      <c r="P1500" s="339"/>
    </row>
    <row r="1501" spans="1:16" hidden="1">
      <c r="A1501" s="339"/>
      <c r="B1501" s="339"/>
      <c r="C1501" s="339"/>
      <c r="D1501" s="339"/>
      <c r="E1501" s="339"/>
      <c r="F1501" s="388"/>
      <c r="G1501" s="339"/>
      <c r="H1501" s="339"/>
      <c r="I1501" s="339"/>
      <c r="J1501" s="339"/>
      <c r="K1501" s="339"/>
      <c r="L1501" s="339"/>
      <c r="M1501" s="339"/>
      <c r="N1501" s="339"/>
      <c r="O1501" s="339"/>
      <c r="P1501" s="339"/>
    </row>
    <row r="1502" spans="1:16" hidden="1">
      <c r="A1502" s="339"/>
      <c r="B1502" s="339"/>
      <c r="C1502" s="339"/>
      <c r="D1502" s="339"/>
      <c r="E1502" s="339"/>
      <c r="F1502" s="388"/>
      <c r="G1502" s="339"/>
      <c r="H1502" s="339"/>
      <c r="I1502" s="339"/>
      <c r="J1502" s="339"/>
      <c r="K1502" s="339"/>
      <c r="L1502" s="339"/>
      <c r="M1502" s="339"/>
      <c r="N1502" s="339"/>
      <c r="O1502" s="339"/>
      <c r="P1502" s="339"/>
    </row>
    <row r="1503" spans="1:16" hidden="1">
      <c r="A1503" s="339"/>
      <c r="B1503" s="339"/>
      <c r="C1503" s="339"/>
      <c r="D1503" s="339"/>
      <c r="E1503" s="339"/>
      <c r="F1503" s="388"/>
      <c r="G1503" s="339"/>
      <c r="H1503" s="339"/>
      <c r="I1503" s="339"/>
      <c r="J1503" s="339"/>
      <c r="K1503" s="339"/>
      <c r="L1503" s="339"/>
      <c r="M1503" s="339"/>
      <c r="N1503" s="339"/>
      <c r="O1503" s="339"/>
      <c r="P1503" s="339"/>
    </row>
    <row r="1504" spans="1:16" hidden="1">
      <c r="A1504" s="339"/>
      <c r="B1504" s="339"/>
      <c r="C1504" s="339"/>
      <c r="D1504" s="339"/>
      <c r="E1504" s="339"/>
      <c r="F1504" s="388"/>
      <c r="G1504" s="339"/>
      <c r="H1504" s="339"/>
      <c r="I1504" s="339"/>
      <c r="J1504" s="339"/>
      <c r="K1504" s="339"/>
      <c r="L1504" s="339"/>
      <c r="M1504" s="339"/>
      <c r="N1504" s="339"/>
      <c r="O1504" s="339"/>
      <c r="P1504" s="339"/>
    </row>
    <row r="1505" spans="1:16" hidden="1">
      <c r="A1505" s="339"/>
      <c r="B1505" s="339"/>
      <c r="C1505" s="339"/>
      <c r="D1505" s="339"/>
      <c r="E1505" s="339"/>
      <c r="F1505" s="388"/>
      <c r="G1505" s="339"/>
      <c r="H1505" s="339"/>
      <c r="I1505" s="339"/>
      <c r="J1505" s="339"/>
      <c r="K1505" s="339"/>
      <c r="L1505" s="339"/>
      <c r="M1505" s="339"/>
      <c r="N1505" s="339"/>
      <c r="O1505" s="339"/>
      <c r="P1505" s="339"/>
    </row>
    <row r="1506" spans="1:16" hidden="1">
      <c r="A1506" s="339"/>
      <c r="B1506" s="339"/>
      <c r="C1506" s="339"/>
      <c r="D1506" s="339"/>
      <c r="E1506" s="339"/>
      <c r="F1506" s="388"/>
      <c r="G1506" s="339"/>
      <c r="H1506" s="339"/>
      <c r="I1506" s="339"/>
      <c r="J1506" s="339"/>
      <c r="K1506" s="339"/>
      <c r="L1506" s="339"/>
      <c r="M1506" s="339"/>
      <c r="N1506" s="339"/>
      <c r="O1506" s="339"/>
      <c r="P1506" s="339"/>
    </row>
    <row r="1507" spans="1:16" hidden="1">
      <c r="A1507" s="339"/>
      <c r="B1507" s="339"/>
      <c r="C1507" s="339"/>
      <c r="D1507" s="339"/>
      <c r="E1507" s="339"/>
      <c r="F1507" s="388"/>
      <c r="G1507" s="339"/>
      <c r="H1507" s="339"/>
      <c r="I1507" s="339"/>
      <c r="J1507" s="339"/>
      <c r="K1507" s="339"/>
      <c r="L1507" s="339"/>
      <c r="M1507" s="339"/>
      <c r="N1507" s="339"/>
      <c r="O1507" s="339"/>
      <c r="P1507" s="339"/>
    </row>
    <row r="1508" spans="1:16" hidden="1">
      <c r="A1508" s="339"/>
      <c r="B1508" s="339"/>
      <c r="C1508" s="339"/>
      <c r="D1508" s="339"/>
      <c r="E1508" s="339"/>
      <c r="F1508" s="388"/>
      <c r="G1508" s="339"/>
      <c r="H1508" s="339"/>
      <c r="I1508" s="339"/>
      <c r="J1508" s="339"/>
      <c r="K1508" s="339"/>
      <c r="L1508" s="339"/>
      <c r="M1508" s="339"/>
      <c r="N1508" s="339"/>
      <c r="O1508" s="339"/>
      <c r="P1508" s="339"/>
    </row>
    <row r="1509" spans="1:16" hidden="1">
      <c r="A1509" s="339"/>
      <c r="B1509" s="339"/>
      <c r="C1509" s="339"/>
      <c r="D1509" s="339"/>
      <c r="E1509" s="339"/>
      <c r="F1509" s="388"/>
      <c r="G1509" s="339"/>
      <c r="H1509" s="339"/>
      <c r="I1509" s="339"/>
      <c r="J1509" s="339"/>
      <c r="K1509" s="339"/>
      <c r="L1509" s="339"/>
      <c r="M1509" s="339"/>
      <c r="N1509" s="339"/>
      <c r="O1509" s="339"/>
      <c r="P1509" s="339"/>
    </row>
    <row r="1510" spans="1:16" hidden="1">
      <c r="A1510" s="339"/>
      <c r="B1510" s="339"/>
      <c r="C1510" s="339"/>
      <c r="D1510" s="339"/>
      <c r="E1510" s="339"/>
      <c r="F1510" s="388"/>
      <c r="G1510" s="339"/>
      <c r="H1510" s="339"/>
      <c r="I1510" s="339"/>
      <c r="J1510" s="339"/>
      <c r="K1510" s="339"/>
      <c r="L1510" s="339"/>
      <c r="M1510" s="339"/>
      <c r="N1510" s="339"/>
      <c r="O1510" s="339"/>
      <c r="P1510" s="339"/>
    </row>
    <row r="1511" spans="1:16" hidden="1">
      <c r="A1511" s="339"/>
      <c r="B1511" s="339"/>
      <c r="C1511" s="339"/>
      <c r="D1511" s="339"/>
      <c r="E1511" s="339"/>
      <c r="F1511" s="388"/>
      <c r="G1511" s="339"/>
      <c r="H1511" s="339"/>
      <c r="I1511" s="339"/>
      <c r="J1511" s="339"/>
      <c r="K1511" s="339"/>
      <c r="L1511" s="339"/>
      <c r="M1511" s="339"/>
      <c r="N1511" s="339"/>
      <c r="O1511" s="339"/>
      <c r="P1511" s="339"/>
    </row>
    <row r="1512" spans="1:16" hidden="1">
      <c r="A1512" s="339"/>
      <c r="B1512" s="339"/>
      <c r="C1512" s="339"/>
      <c r="D1512" s="339"/>
      <c r="E1512" s="339"/>
      <c r="F1512" s="388"/>
      <c r="G1512" s="339"/>
      <c r="H1512" s="339"/>
      <c r="I1512" s="339"/>
      <c r="J1512" s="339"/>
      <c r="K1512" s="339"/>
      <c r="L1512" s="339"/>
      <c r="M1512" s="339"/>
      <c r="N1512" s="339"/>
      <c r="O1512" s="339"/>
      <c r="P1512" s="339"/>
    </row>
    <row r="1513" spans="1:16" hidden="1">
      <c r="A1513" s="339"/>
      <c r="B1513" s="339"/>
      <c r="C1513" s="339"/>
      <c r="D1513" s="339"/>
      <c r="E1513" s="339"/>
      <c r="F1513" s="388"/>
      <c r="G1513" s="339"/>
      <c r="H1513" s="339"/>
      <c r="I1513" s="339"/>
      <c r="J1513" s="339"/>
      <c r="K1513" s="339"/>
      <c r="L1513" s="339"/>
      <c r="M1513" s="339"/>
      <c r="N1513" s="339"/>
      <c r="O1513" s="339"/>
      <c r="P1513" s="339"/>
    </row>
    <row r="1514" spans="1:16" hidden="1">
      <c r="A1514" s="339"/>
      <c r="B1514" s="339"/>
      <c r="C1514" s="339"/>
      <c r="D1514" s="339"/>
      <c r="E1514" s="339"/>
      <c r="F1514" s="388"/>
      <c r="G1514" s="339"/>
      <c r="H1514" s="339"/>
      <c r="I1514" s="339"/>
      <c r="J1514" s="339"/>
      <c r="K1514" s="339"/>
      <c r="L1514" s="339"/>
      <c r="M1514" s="339"/>
      <c r="N1514" s="339"/>
      <c r="O1514" s="339"/>
      <c r="P1514" s="339"/>
    </row>
    <row r="1515" spans="1:16" hidden="1">
      <c r="A1515" s="339"/>
      <c r="B1515" s="339"/>
      <c r="C1515" s="339"/>
      <c r="D1515" s="339"/>
      <c r="E1515" s="339"/>
      <c r="F1515" s="388"/>
      <c r="G1515" s="339"/>
      <c r="H1515" s="339"/>
      <c r="I1515" s="339"/>
      <c r="J1515" s="339"/>
      <c r="K1515" s="339"/>
      <c r="L1515" s="339"/>
      <c r="M1515" s="339"/>
      <c r="N1515" s="339"/>
      <c r="O1515" s="339"/>
      <c r="P1515" s="339"/>
    </row>
    <row r="1516" spans="1:16" hidden="1">
      <c r="A1516" s="339"/>
      <c r="B1516" s="339"/>
      <c r="C1516" s="339"/>
      <c r="D1516" s="339"/>
      <c r="E1516" s="339"/>
      <c r="F1516" s="388"/>
      <c r="G1516" s="339"/>
      <c r="H1516" s="339"/>
      <c r="I1516" s="339"/>
      <c r="J1516" s="339"/>
      <c r="K1516" s="339"/>
      <c r="L1516" s="339"/>
      <c r="M1516" s="339"/>
      <c r="N1516" s="339"/>
      <c r="O1516" s="339"/>
      <c r="P1516" s="339"/>
    </row>
    <row r="1517" spans="1:16" hidden="1">
      <c r="A1517" s="339"/>
      <c r="B1517" s="339"/>
      <c r="C1517" s="339"/>
      <c r="D1517" s="339"/>
      <c r="E1517" s="339"/>
      <c r="F1517" s="388"/>
      <c r="G1517" s="339"/>
      <c r="H1517" s="339"/>
      <c r="I1517" s="339"/>
      <c r="J1517" s="339"/>
      <c r="K1517" s="339"/>
      <c r="L1517" s="339"/>
      <c r="M1517" s="339"/>
      <c r="N1517" s="339"/>
      <c r="O1517" s="339"/>
      <c r="P1517" s="339"/>
    </row>
    <row r="1518" spans="1:16" hidden="1">
      <c r="A1518" s="339"/>
      <c r="B1518" s="339"/>
      <c r="C1518" s="339"/>
      <c r="D1518" s="339"/>
      <c r="E1518" s="339"/>
      <c r="F1518" s="388"/>
      <c r="G1518" s="339"/>
      <c r="H1518" s="339"/>
      <c r="I1518" s="339"/>
      <c r="J1518" s="339"/>
      <c r="K1518" s="339"/>
      <c r="L1518" s="339"/>
      <c r="M1518" s="339"/>
      <c r="N1518" s="339"/>
      <c r="O1518" s="339"/>
      <c r="P1518" s="339"/>
    </row>
    <row r="1519" spans="1:16" hidden="1">
      <c r="A1519" s="339"/>
      <c r="B1519" s="339"/>
      <c r="C1519" s="339"/>
      <c r="D1519" s="339"/>
      <c r="E1519" s="339"/>
      <c r="F1519" s="388"/>
      <c r="G1519" s="339"/>
      <c r="H1519" s="339"/>
      <c r="I1519" s="339"/>
      <c r="J1519" s="339"/>
      <c r="K1519" s="339"/>
      <c r="L1519" s="339"/>
      <c r="M1519" s="339"/>
      <c r="N1519" s="339"/>
      <c r="O1519" s="339"/>
      <c r="P1519" s="339"/>
    </row>
    <row r="1520" spans="1:16" hidden="1">
      <c r="A1520" s="339"/>
      <c r="B1520" s="339"/>
      <c r="C1520" s="339"/>
      <c r="D1520" s="339"/>
      <c r="E1520" s="339"/>
      <c r="F1520" s="388"/>
      <c r="G1520" s="339"/>
      <c r="H1520" s="339"/>
      <c r="I1520" s="339"/>
      <c r="J1520" s="339"/>
      <c r="K1520" s="339"/>
      <c r="L1520" s="339"/>
      <c r="M1520" s="339"/>
      <c r="N1520" s="339"/>
      <c r="O1520" s="339"/>
      <c r="P1520" s="339"/>
    </row>
    <row r="1521" spans="1:16" hidden="1">
      <c r="A1521" s="339"/>
      <c r="B1521" s="339"/>
      <c r="C1521" s="339"/>
      <c r="D1521" s="339"/>
      <c r="E1521" s="339"/>
      <c r="F1521" s="388"/>
      <c r="G1521" s="339"/>
      <c r="H1521" s="339"/>
      <c r="I1521" s="339"/>
      <c r="J1521" s="339"/>
      <c r="K1521" s="339"/>
      <c r="L1521" s="339"/>
      <c r="M1521" s="339"/>
      <c r="N1521" s="339"/>
      <c r="O1521" s="339"/>
      <c r="P1521" s="339"/>
    </row>
    <row r="1522" spans="1:16" hidden="1">
      <c r="A1522" s="339"/>
      <c r="B1522" s="339"/>
      <c r="C1522" s="339"/>
      <c r="D1522" s="339"/>
      <c r="E1522" s="339"/>
      <c r="F1522" s="388"/>
      <c r="G1522" s="339"/>
      <c r="H1522" s="339"/>
      <c r="I1522" s="339"/>
      <c r="J1522" s="339"/>
      <c r="K1522" s="339"/>
      <c r="L1522" s="339"/>
      <c r="M1522" s="339"/>
      <c r="N1522" s="339"/>
      <c r="O1522" s="339"/>
      <c r="P1522" s="339"/>
    </row>
    <row r="1523" spans="1:16" hidden="1">
      <c r="A1523" s="339"/>
      <c r="B1523" s="339"/>
      <c r="C1523" s="339"/>
      <c r="D1523" s="339"/>
      <c r="E1523" s="339"/>
      <c r="F1523" s="388"/>
      <c r="G1523" s="339"/>
      <c r="H1523" s="339"/>
      <c r="I1523" s="339"/>
      <c r="J1523" s="339"/>
      <c r="K1523" s="339"/>
      <c r="L1523" s="339"/>
      <c r="M1523" s="339"/>
      <c r="N1523" s="339"/>
      <c r="O1523" s="339"/>
      <c r="P1523" s="339"/>
    </row>
    <row r="1524" spans="1:16" hidden="1">
      <c r="A1524" s="339"/>
      <c r="B1524" s="339"/>
      <c r="C1524" s="339"/>
      <c r="D1524" s="339"/>
      <c r="E1524" s="339"/>
      <c r="F1524" s="388"/>
      <c r="G1524" s="339"/>
      <c r="H1524" s="339"/>
      <c r="I1524" s="339"/>
      <c r="J1524" s="339"/>
      <c r="K1524" s="339"/>
      <c r="L1524" s="339"/>
      <c r="M1524" s="339"/>
      <c r="N1524" s="339"/>
      <c r="O1524" s="339"/>
      <c r="P1524" s="339"/>
    </row>
    <row r="1525" spans="1:16" hidden="1">
      <c r="A1525" s="339"/>
      <c r="B1525" s="339"/>
      <c r="C1525" s="339"/>
      <c r="D1525" s="339"/>
      <c r="E1525" s="339"/>
      <c r="F1525" s="388"/>
      <c r="G1525" s="339"/>
      <c r="H1525" s="339"/>
      <c r="I1525" s="339"/>
      <c r="J1525" s="339"/>
      <c r="K1525" s="339"/>
      <c r="L1525" s="339"/>
      <c r="M1525" s="339"/>
      <c r="N1525" s="339"/>
      <c r="O1525" s="339"/>
      <c r="P1525" s="339"/>
    </row>
    <row r="1526" spans="1:16" hidden="1">
      <c r="A1526" s="339"/>
      <c r="B1526" s="339"/>
      <c r="C1526" s="339"/>
      <c r="D1526" s="339"/>
      <c r="E1526" s="339"/>
      <c r="F1526" s="388"/>
      <c r="G1526" s="339"/>
      <c r="H1526" s="339"/>
      <c r="I1526" s="339"/>
      <c r="J1526" s="339"/>
      <c r="K1526" s="339"/>
      <c r="L1526" s="339"/>
      <c r="M1526" s="339"/>
      <c r="N1526" s="339"/>
      <c r="O1526" s="339"/>
      <c r="P1526" s="339"/>
    </row>
    <row r="1527" spans="1:16" hidden="1">
      <c r="A1527" s="339"/>
      <c r="B1527" s="339"/>
      <c r="C1527" s="339"/>
      <c r="D1527" s="339"/>
      <c r="E1527" s="339"/>
      <c r="F1527" s="388"/>
      <c r="G1527" s="339"/>
      <c r="H1527" s="339"/>
      <c r="I1527" s="339"/>
      <c r="J1527" s="339"/>
      <c r="K1527" s="339"/>
      <c r="L1527" s="339"/>
      <c r="M1527" s="339"/>
      <c r="N1527" s="339"/>
      <c r="O1527" s="339"/>
      <c r="P1527" s="339"/>
    </row>
    <row r="1528" spans="1:16" hidden="1">
      <c r="A1528" s="339"/>
      <c r="B1528" s="339"/>
      <c r="C1528" s="339"/>
      <c r="D1528" s="339"/>
      <c r="E1528" s="339"/>
      <c r="F1528" s="388"/>
      <c r="G1528" s="339"/>
      <c r="H1528" s="339"/>
      <c r="I1528" s="339"/>
      <c r="J1528" s="339"/>
      <c r="K1528" s="339"/>
      <c r="L1528" s="339"/>
      <c r="M1528" s="339"/>
      <c r="N1528" s="339"/>
      <c r="O1528" s="339"/>
      <c r="P1528" s="339"/>
    </row>
    <row r="1529" spans="1:16" hidden="1">
      <c r="A1529" s="339"/>
      <c r="B1529" s="339"/>
      <c r="C1529" s="339"/>
      <c r="D1529" s="339"/>
      <c r="E1529" s="339"/>
      <c r="F1529" s="388"/>
      <c r="G1529" s="339"/>
      <c r="H1529" s="339"/>
      <c r="I1529" s="339"/>
      <c r="J1529" s="339"/>
      <c r="K1529" s="339"/>
      <c r="L1529" s="339"/>
      <c r="M1529" s="339"/>
      <c r="N1529" s="339"/>
      <c r="O1529" s="339"/>
      <c r="P1529" s="339"/>
    </row>
    <row r="1530" spans="1:16" hidden="1">
      <c r="A1530" s="339"/>
      <c r="B1530" s="339"/>
      <c r="C1530" s="339"/>
      <c r="D1530" s="339"/>
      <c r="E1530" s="339"/>
      <c r="F1530" s="388"/>
      <c r="G1530" s="339"/>
      <c r="H1530" s="339"/>
      <c r="I1530" s="339"/>
      <c r="J1530" s="339"/>
      <c r="K1530" s="339"/>
      <c r="L1530" s="339"/>
      <c r="M1530" s="339"/>
      <c r="N1530" s="339"/>
      <c r="O1530" s="339"/>
      <c r="P1530" s="339"/>
    </row>
    <row r="1531" spans="1:16" hidden="1">
      <c r="A1531" s="339"/>
      <c r="B1531" s="339"/>
      <c r="C1531" s="339"/>
      <c r="D1531" s="339"/>
      <c r="E1531" s="339"/>
      <c r="F1531" s="388"/>
      <c r="G1531" s="339"/>
      <c r="H1531" s="339"/>
      <c r="I1531" s="339"/>
      <c r="J1531" s="339"/>
      <c r="K1531" s="339"/>
      <c r="L1531" s="339"/>
      <c r="M1531" s="339"/>
      <c r="N1531" s="339"/>
      <c r="O1531" s="339"/>
      <c r="P1531" s="339"/>
    </row>
    <row r="1532" spans="1:16" hidden="1">
      <c r="A1532" s="339"/>
      <c r="B1532" s="339"/>
      <c r="C1532" s="339"/>
      <c r="D1532" s="339"/>
      <c r="E1532" s="339"/>
      <c r="F1532" s="388"/>
      <c r="G1532" s="339"/>
      <c r="H1532" s="339"/>
      <c r="I1532" s="339"/>
      <c r="J1532" s="339"/>
      <c r="K1532" s="339"/>
      <c r="L1532" s="339"/>
      <c r="M1532" s="339"/>
      <c r="N1532" s="339"/>
      <c r="O1532" s="339"/>
      <c r="P1532" s="339"/>
    </row>
    <row r="1533" spans="1:16" hidden="1">
      <c r="A1533" s="339"/>
      <c r="B1533" s="339"/>
      <c r="C1533" s="339"/>
      <c r="D1533" s="339"/>
      <c r="E1533" s="339"/>
      <c r="F1533" s="388"/>
      <c r="G1533" s="339"/>
      <c r="H1533" s="339"/>
      <c r="I1533" s="339"/>
      <c r="J1533" s="339"/>
      <c r="K1533" s="339"/>
      <c r="L1533" s="339"/>
      <c r="M1533" s="339"/>
      <c r="N1533" s="339"/>
      <c r="O1533" s="339"/>
      <c r="P1533" s="339"/>
    </row>
    <row r="1534" spans="1:16" hidden="1">
      <c r="A1534" s="339"/>
      <c r="B1534" s="339"/>
      <c r="C1534" s="339"/>
      <c r="D1534" s="339"/>
      <c r="E1534" s="339"/>
      <c r="F1534" s="388"/>
      <c r="G1534" s="339"/>
      <c r="H1534" s="339"/>
      <c r="I1534" s="339"/>
      <c r="J1534" s="339"/>
      <c r="K1534" s="339"/>
      <c r="L1534" s="339"/>
      <c r="M1534" s="339"/>
      <c r="N1534" s="339"/>
      <c r="O1534" s="339"/>
      <c r="P1534" s="339"/>
    </row>
    <row r="1535" spans="1:16" hidden="1">
      <c r="A1535" s="339"/>
      <c r="B1535" s="339"/>
      <c r="C1535" s="339"/>
      <c r="D1535" s="339"/>
      <c r="E1535" s="339"/>
      <c r="F1535" s="388"/>
      <c r="G1535" s="339"/>
      <c r="H1535" s="339"/>
      <c r="I1535" s="339"/>
      <c r="J1535" s="339"/>
      <c r="K1535" s="339"/>
      <c r="L1535" s="339"/>
      <c r="M1535" s="339"/>
      <c r="N1535" s="339"/>
      <c r="O1535" s="339"/>
      <c r="P1535" s="339"/>
    </row>
    <row r="1536" spans="1:16" hidden="1">
      <c r="A1536" s="339"/>
      <c r="B1536" s="339"/>
      <c r="C1536" s="339"/>
      <c r="D1536" s="339"/>
      <c r="E1536" s="339"/>
      <c r="F1536" s="388"/>
      <c r="G1536" s="339"/>
      <c r="H1536" s="339"/>
      <c r="I1536" s="339"/>
      <c r="J1536" s="339"/>
      <c r="K1536" s="339"/>
      <c r="L1536" s="339"/>
      <c r="M1536" s="339"/>
      <c r="N1536" s="339"/>
      <c r="O1536" s="339"/>
      <c r="P1536" s="339"/>
    </row>
    <row r="1537" spans="1:16" hidden="1">
      <c r="A1537" s="339"/>
      <c r="B1537" s="339"/>
      <c r="C1537" s="339"/>
      <c r="D1537" s="339"/>
      <c r="E1537" s="339"/>
      <c r="F1537" s="388"/>
      <c r="G1537" s="339"/>
      <c r="H1537" s="339"/>
      <c r="I1537" s="339"/>
      <c r="J1537" s="339"/>
      <c r="K1537" s="339"/>
      <c r="L1537" s="339"/>
      <c r="M1537" s="339"/>
      <c r="N1537" s="339"/>
      <c r="O1537" s="339"/>
      <c r="P1537" s="339"/>
    </row>
    <row r="1538" spans="1:16" hidden="1">
      <c r="A1538" s="339"/>
      <c r="B1538" s="339"/>
      <c r="C1538" s="339"/>
      <c r="D1538" s="339"/>
      <c r="E1538" s="339"/>
      <c r="F1538" s="388"/>
      <c r="G1538" s="339"/>
      <c r="H1538" s="339"/>
      <c r="I1538" s="339"/>
      <c r="J1538" s="339"/>
      <c r="K1538" s="339"/>
      <c r="L1538" s="339"/>
      <c r="M1538" s="339"/>
      <c r="N1538" s="339"/>
      <c r="O1538" s="339"/>
      <c r="P1538" s="339"/>
    </row>
    <row r="1539" spans="1:16" hidden="1">
      <c r="A1539" s="339"/>
      <c r="B1539" s="339"/>
      <c r="C1539" s="339"/>
      <c r="D1539" s="339"/>
      <c r="E1539" s="339"/>
      <c r="F1539" s="388"/>
      <c r="G1539" s="339"/>
      <c r="H1539" s="339"/>
      <c r="I1539" s="339"/>
      <c r="J1539" s="339"/>
      <c r="K1539" s="339"/>
      <c r="L1539" s="339"/>
      <c r="M1539" s="339"/>
      <c r="N1539" s="339"/>
      <c r="O1539" s="339"/>
      <c r="P1539" s="339"/>
    </row>
    <row r="1540" spans="1:16" hidden="1">
      <c r="A1540" s="339"/>
      <c r="B1540" s="339"/>
      <c r="C1540" s="339"/>
      <c r="D1540" s="339"/>
      <c r="E1540" s="339"/>
      <c r="F1540" s="388"/>
      <c r="G1540" s="339"/>
      <c r="H1540" s="339"/>
      <c r="I1540" s="339"/>
      <c r="J1540" s="339"/>
      <c r="K1540" s="339"/>
      <c r="L1540" s="339"/>
      <c r="M1540" s="339"/>
      <c r="N1540" s="339"/>
      <c r="O1540" s="339"/>
      <c r="P1540" s="339"/>
    </row>
    <row r="1541" spans="1:16" hidden="1">
      <c r="A1541" s="339"/>
      <c r="B1541" s="339"/>
      <c r="C1541" s="339"/>
      <c r="D1541" s="339"/>
      <c r="E1541" s="339"/>
      <c r="F1541" s="388"/>
      <c r="G1541" s="339"/>
      <c r="H1541" s="339"/>
      <c r="I1541" s="339"/>
      <c r="J1541" s="339"/>
      <c r="K1541" s="339"/>
      <c r="L1541" s="339"/>
      <c r="M1541" s="339"/>
      <c r="N1541" s="339"/>
      <c r="O1541" s="339"/>
      <c r="P1541" s="339"/>
    </row>
    <row r="1542" spans="1:16" hidden="1">
      <c r="A1542" s="339"/>
      <c r="B1542" s="339"/>
      <c r="C1542" s="339"/>
      <c r="D1542" s="339"/>
      <c r="E1542" s="339"/>
      <c r="F1542" s="388"/>
      <c r="G1542" s="339"/>
      <c r="H1542" s="339"/>
      <c r="I1542" s="339"/>
      <c r="J1542" s="339"/>
      <c r="K1542" s="339"/>
      <c r="L1542" s="339"/>
      <c r="M1542" s="339"/>
      <c r="N1542" s="339"/>
      <c r="O1542" s="339"/>
      <c r="P1542" s="339"/>
    </row>
    <row r="1543" spans="1:16" hidden="1">
      <c r="A1543" s="339"/>
      <c r="B1543" s="339"/>
      <c r="C1543" s="339"/>
      <c r="D1543" s="339"/>
      <c r="E1543" s="339"/>
      <c r="F1543" s="388"/>
      <c r="G1543" s="339"/>
      <c r="H1543" s="339"/>
      <c r="I1543" s="339"/>
      <c r="J1543" s="339"/>
      <c r="K1543" s="339"/>
      <c r="L1543" s="339"/>
      <c r="M1543" s="339"/>
      <c r="N1543" s="339"/>
      <c r="O1543" s="339"/>
      <c r="P1543" s="339"/>
    </row>
    <row r="1544" spans="1:16" hidden="1">
      <c r="A1544" s="339"/>
      <c r="B1544" s="339"/>
      <c r="C1544" s="339"/>
      <c r="D1544" s="339"/>
      <c r="E1544" s="339"/>
      <c r="F1544" s="388"/>
      <c r="G1544" s="339"/>
      <c r="H1544" s="339"/>
      <c r="I1544" s="339"/>
      <c r="J1544" s="339"/>
      <c r="K1544" s="339"/>
      <c r="L1544" s="339"/>
      <c r="M1544" s="339"/>
      <c r="N1544" s="339"/>
      <c r="O1544" s="339"/>
      <c r="P1544" s="339"/>
    </row>
    <row r="1545" spans="1:16" hidden="1">
      <c r="A1545" s="339"/>
      <c r="B1545" s="339"/>
      <c r="C1545" s="339"/>
      <c r="D1545" s="339"/>
      <c r="E1545" s="339"/>
      <c r="F1545" s="388"/>
      <c r="G1545" s="339"/>
      <c r="H1545" s="339"/>
      <c r="I1545" s="339"/>
      <c r="J1545" s="339"/>
      <c r="K1545" s="339"/>
      <c r="L1545" s="339"/>
      <c r="M1545" s="339"/>
      <c r="N1545" s="339"/>
      <c r="O1545" s="339"/>
      <c r="P1545" s="339"/>
    </row>
    <row r="1546" spans="1:16" hidden="1">
      <c r="A1546" s="339"/>
      <c r="B1546" s="339"/>
      <c r="C1546" s="339"/>
      <c r="D1546" s="339"/>
      <c r="E1546" s="339"/>
      <c r="F1546" s="388"/>
      <c r="G1546" s="339"/>
      <c r="H1546" s="339"/>
      <c r="I1546" s="339"/>
      <c r="J1546" s="339"/>
      <c r="K1546" s="339"/>
      <c r="L1546" s="339"/>
      <c r="M1546" s="339"/>
      <c r="N1546" s="339"/>
      <c r="O1546" s="339"/>
      <c r="P1546" s="339"/>
    </row>
    <row r="1547" spans="1:16" hidden="1">
      <c r="A1547" s="339"/>
      <c r="B1547" s="339"/>
      <c r="C1547" s="339"/>
      <c r="D1547" s="339"/>
      <c r="E1547" s="339"/>
      <c r="F1547" s="388"/>
      <c r="G1547" s="339"/>
      <c r="H1547" s="339"/>
      <c r="I1547" s="339"/>
      <c r="J1547" s="339"/>
      <c r="K1547" s="339"/>
      <c r="L1547" s="339"/>
      <c r="M1547" s="339"/>
      <c r="N1547" s="339"/>
      <c r="O1547" s="339"/>
      <c r="P1547" s="339"/>
    </row>
    <row r="1548" spans="1:16" hidden="1">
      <c r="A1548" s="339"/>
      <c r="B1548" s="339"/>
      <c r="C1548" s="339"/>
      <c r="D1548" s="339"/>
      <c r="E1548" s="339"/>
      <c r="F1548" s="388"/>
      <c r="G1548" s="339"/>
      <c r="H1548" s="339"/>
      <c r="I1548" s="339"/>
      <c r="J1548" s="339"/>
      <c r="K1548" s="339"/>
      <c r="L1548" s="339"/>
      <c r="M1548" s="339"/>
      <c r="N1548" s="339"/>
      <c r="O1548" s="339"/>
      <c r="P1548" s="339"/>
    </row>
    <row r="1549" spans="1:16" hidden="1">
      <c r="A1549" s="339"/>
      <c r="B1549" s="339"/>
      <c r="C1549" s="339"/>
      <c r="D1549" s="339"/>
      <c r="E1549" s="339"/>
      <c r="F1549" s="388"/>
      <c r="G1549" s="339"/>
      <c r="H1549" s="339"/>
      <c r="I1549" s="339"/>
      <c r="J1549" s="339"/>
      <c r="K1549" s="339"/>
      <c r="L1549" s="339"/>
      <c r="M1549" s="339"/>
      <c r="N1549" s="339"/>
      <c r="O1549" s="339"/>
      <c r="P1549" s="339"/>
    </row>
    <row r="1550" spans="1:16" hidden="1">
      <c r="A1550" s="339"/>
      <c r="B1550" s="339"/>
      <c r="C1550" s="339"/>
      <c r="D1550" s="339"/>
      <c r="E1550" s="339"/>
      <c r="F1550" s="388"/>
      <c r="G1550" s="339"/>
      <c r="H1550" s="339"/>
      <c r="I1550" s="339"/>
      <c r="J1550" s="339"/>
      <c r="K1550" s="339"/>
      <c r="L1550" s="339"/>
      <c r="M1550" s="339"/>
      <c r="N1550" s="339"/>
      <c r="O1550" s="339"/>
      <c r="P1550" s="339"/>
    </row>
    <row r="1551" spans="1:16" hidden="1">
      <c r="A1551" s="339"/>
      <c r="B1551" s="339"/>
      <c r="C1551" s="339"/>
      <c r="D1551" s="339"/>
      <c r="E1551" s="339"/>
      <c r="F1551" s="388"/>
      <c r="G1551" s="339"/>
      <c r="H1551" s="339"/>
      <c r="I1551" s="339"/>
      <c r="J1551" s="339"/>
      <c r="K1551" s="339"/>
      <c r="L1551" s="339"/>
      <c r="M1551" s="339"/>
      <c r="N1551" s="339"/>
      <c r="O1551" s="339"/>
      <c r="P1551" s="339"/>
    </row>
    <row r="1552" spans="1:16" hidden="1">
      <c r="A1552" s="339"/>
      <c r="B1552" s="339"/>
      <c r="C1552" s="339"/>
      <c r="D1552" s="339"/>
      <c r="E1552" s="339"/>
      <c r="F1552" s="388"/>
      <c r="G1552" s="339"/>
      <c r="H1552" s="339"/>
      <c r="I1552" s="339"/>
      <c r="J1552" s="339"/>
      <c r="K1552" s="339"/>
      <c r="L1552" s="339"/>
      <c r="M1552" s="339"/>
      <c r="N1552" s="339"/>
      <c r="O1552" s="339"/>
      <c r="P1552" s="339"/>
    </row>
    <row r="1553" spans="1:16" hidden="1">
      <c r="A1553" s="339"/>
      <c r="B1553" s="339"/>
      <c r="C1553" s="339"/>
      <c r="D1553" s="339"/>
      <c r="E1553" s="339"/>
      <c r="F1553" s="388"/>
      <c r="G1553" s="339"/>
      <c r="H1553" s="339"/>
      <c r="I1553" s="339"/>
      <c r="J1553" s="339"/>
      <c r="K1553" s="339"/>
      <c r="L1553" s="339"/>
      <c r="M1553" s="339"/>
      <c r="N1553" s="339"/>
      <c r="O1553" s="339"/>
      <c r="P1553" s="339"/>
    </row>
    <row r="1554" spans="1:16" hidden="1">
      <c r="A1554" s="339"/>
      <c r="B1554" s="339"/>
      <c r="C1554" s="339"/>
      <c r="D1554" s="339"/>
      <c r="E1554" s="339"/>
      <c r="F1554" s="388"/>
      <c r="G1554" s="339"/>
      <c r="H1554" s="339"/>
      <c r="I1554" s="339"/>
      <c r="J1554" s="339"/>
      <c r="K1554" s="339"/>
      <c r="L1554" s="339"/>
      <c r="M1554" s="339"/>
      <c r="N1554" s="339"/>
      <c r="O1554" s="339"/>
      <c r="P1554" s="339"/>
    </row>
    <row r="1555" spans="1:16" hidden="1">
      <c r="A1555" s="339"/>
      <c r="B1555" s="339"/>
      <c r="C1555" s="339"/>
      <c r="D1555" s="339"/>
      <c r="E1555" s="339"/>
      <c r="F1555" s="388"/>
      <c r="G1555" s="339"/>
      <c r="H1555" s="339"/>
      <c r="I1555" s="339"/>
      <c r="J1555" s="339"/>
      <c r="K1555" s="339"/>
      <c r="L1555" s="339"/>
      <c r="M1555" s="339"/>
      <c r="N1555" s="339"/>
      <c r="O1555" s="339"/>
      <c r="P1555" s="339"/>
    </row>
    <row r="1556" spans="1:16" hidden="1">
      <c r="A1556" s="339"/>
      <c r="B1556" s="339"/>
      <c r="C1556" s="339"/>
      <c r="D1556" s="339"/>
      <c r="E1556" s="339"/>
      <c r="F1556" s="388"/>
      <c r="G1556" s="339"/>
      <c r="H1556" s="339"/>
      <c r="I1556" s="339"/>
      <c r="J1556" s="339"/>
      <c r="K1556" s="339"/>
      <c r="L1556" s="339"/>
      <c r="M1556" s="339"/>
      <c r="N1556" s="339"/>
      <c r="O1556" s="339"/>
      <c r="P1556" s="339"/>
    </row>
    <row r="1557" spans="1:16" hidden="1">
      <c r="A1557" s="339"/>
      <c r="B1557" s="339"/>
      <c r="C1557" s="339"/>
      <c r="D1557" s="339"/>
      <c r="E1557" s="339"/>
      <c r="F1557" s="388"/>
      <c r="G1557" s="339"/>
      <c r="H1557" s="339"/>
      <c r="I1557" s="339"/>
      <c r="J1557" s="339"/>
      <c r="K1557" s="339"/>
      <c r="L1557" s="339"/>
      <c r="M1557" s="339"/>
      <c r="N1557" s="339"/>
      <c r="O1557" s="339"/>
      <c r="P1557" s="339"/>
    </row>
    <row r="1558" spans="1:16" hidden="1">
      <c r="A1558" s="339"/>
      <c r="B1558" s="339"/>
      <c r="C1558" s="339"/>
      <c r="D1558" s="339"/>
      <c r="E1558" s="339"/>
      <c r="F1558" s="388"/>
      <c r="G1558" s="339"/>
      <c r="H1558" s="339"/>
      <c r="I1558" s="339"/>
      <c r="J1558" s="339"/>
      <c r="K1558" s="339"/>
      <c r="L1558" s="339"/>
      <c r="M1558" s="339"/>
      <c r="N1558" s="339"/>
      <c r="O1558" s="339"/>
      <c r="P1558" s="339"/>
    </row>
    <row r="1559" spans="1:16" hidden="1">
      <c r="A1559" s="339"/>
      <c r="B1559" s="339"/>
      <c r="C1559" s="339"/>
      <c r="D1559" s="339"/>
      <c r="E1559" s="339"/>
      <c r="F1559" s="388"/>
      <c r="G1559" s="339"/>
      <c r="H1559" s="339"/>
      <c r="I1559" s="339"/>
      <c r="J1559" s="339"/>
      <c r="K1559" s="339"/>
      <c r="L1559" s="339"/>
      <c r="M1559" s="339"/>
      <c r="N1559" s="339"/>
      <c r="O1559" s="339"/>
      <c r="P1559" s="339"/>
    </row>
    <row r="1560" spans="1:16" hidden="1">
      <c r="A1560" s="339"/>
      <c r="B1560" s="339"/>
      <c r="C1560" s="339"/>
      <c r="D1560" s="339"/>
      <c r="E1560" s="339"/>
      <c r="F1560" s="388"/>
      <c r="G1560" s="339"/>
      <c r="H1560" s="339"/>
      <c r="I1560" s="339"/>
      <c r="J1560" s="339"/>
      <c r="K1560" s="339"/>
      <c r="L1560" s="339"/>
      <c r="M1560" s="339"/>
      <c r="N1560" s="339"/>
      <c r="O1560" s="339"/>
      <c r="P1560" s="339"/>
    </row>
    <row r="1561" spans="1:16" hidden="1">
      <c r="A1561" s="339"/>
      <c r="B1561" s="339"/>
      <c r="C1561" s="339"/>
      <c r="D1561" s="339"/>
      <c r="E1561" s="339"/>
      <c r="F1561" s="388"/>
      <c r="G1561" s="339"/>
      <c r="H1561" s="339"/>
      <c r="I1561" s="339"/>
      <c r="J1561" s="339"/>
      <c r="K1561" s="339"/>
      <c r="L1561" s="339"/>
      <c r="M1561" s="339"/>
      <c r="N1561" s="339"/>
      <c r="O1561" s="339"/>
      <c r="P1561" s="339"/>
    </row>
    <row r="1562" spans="1:16" hidden="1">
      <c r="A1562" s="339"/>
      <c r="B1562" s="339"/>
      <c r="C1562" s="339"/>
      <c r="D1562" s="339"/>
      <c r="E1562" s="339"/>
      <c r="F1562" s="388"/>
      <c r="G1562" s="339"/>
      <c r="H1562" s="339"/>
      <c r="I1562" s="339"/>
      <c r="J1562" s="339"/>
      <c r="K1562" s="339"/>
      <c r="L1562" s="339"/>
      <c r="M1562" s="339"/>
      <c r="N1562" s="339"/>
      <c r="O1562" s="339"/>
      <c r="P1562" s="339"/>
    </row>
    <row r="1563" spans="1:16" hidden="1">
      <c r="A1563" s="339"/>
      <c r="B1563" s="339"/>
      <c r="C1563" s="339"/>
      <c r="D1563" s="339"/>
      <c r="E1563" s="339"/>
      <c r="F1563" s="388"/>
      <c r="G1563" s="339"/>
      <c r="H1563" s="339"/>
      <c r="I1563" s="339"/>
      <c r="J1563" s="339"/>
      <c r="K1563" s="339"/>
      <c r="L1563" s="339"/>
      <c r="M1563" s="339"/>
      <c r="N1563" s="339"/>
      <c r="O1563" s="339"/>
      <c r="P1563" s="339"/>
    </row>
    <row r="1564" spans="1:16" hidden="1">
      <c r="A1564" s="339"/>
      <c r="B1564" s="339"/>
      <c r="C1564" s="339"/>
      <c r="D1564" s="339"/>
      <c r="E1564" s="339"/>
      <c r="F1564" s="388"/>
      <c r="G1564" s="339"/>
      <c r="H1564" s="339"/>
      <c r="I1564" s="339"/>
      <c r="J1564" s="339"/>
      <c r="K1564" s="339"/>
      <c r="L1564" s="339"/>
      <c r="M1564" s="339"/>
      <c r="N1564" s="339"/>
      <c r="O1564" s="339"/>
      <c r="P1564" s="339"/>
    </row>
    <row r="1565" spans="1:16" hidden="1">
      <c r="A1565" s="339"/>
      <c r="B1565" s="339"/>
      <c r="C1565" s="339"/>
      <c r="D1565" s="339"/>
      <c r="E1565" s="339"/>
      <c r="F1565" s="388"/>
      <c r="G1565" s="339"/>
      <c r="H1565" s="339"/>
      <c r="I1565" s="339"/>
      <c r="J1565" s="339"/>
      <c r="K1565" s="339"/>
      <c r="L1565" s="339"/>
      <c r="M1565" s="339"/>
      <c r="N1565" s="339"/>
      <c r="O1565" s="339"/>
      <c r="P1565" s="339"/>
    </row>
    <row r="1566" spans="1:16" hidden="1">
      <c r="A1566" s="339"/>
      <c r="B1566" s="339"/>
      <c r="C1566" s="339"/>
      <c r="D1566" s="339"/>
      <c r="E1566" s="339"/>
      <c r="F1566" s="388"/>
      <c r="G1566" s="339"/>
      <c r="H1566" s="339"/>
      <c r="I1566" s="339"/>
      <c r="J1566" s="339"/>
      <c r="K1566" s="339"/>
      <c r="L1566" s="339"/>
      <c r="M1566" s="339"/>
      <c r="N1566" s="339"/>
      <c r="O1566" s="339"/>
      <c r="P1566" s="339"/>
    </row>
    <row r="1567" spans="1:16" hidden="1">
      <c r="A1567" s="339"/>
      <c r="B1567" s="339"/>
      <c r="C1567" s="339"/>
      <c r="D1567" s="339"/>
      <c r="E1567" s="339"/>
      <c r="F1567" s="388"/>
      <c r="G1567" s="339"/>
      <c r="H1567" s="339"/>
      <c r="I1567" s="339"/>
      <c r="J1567" s="339"/>
      <c r="K1567" s="339"/>
      <c r="L1567" s="339"/>
      <c r="M1567" s="339"/>
      <c r="N1567" s="339"/>
      <c r="O1567" s="339"/>
      <c r="P1567" s="339"/>
    </row>
    <row r="1568" spans="1:16" hidden="1">
      <c r="A1568" s="339"/>
      <c r="B1568" s="339"/>
      <c r="C1568" s="339"/>
      <c r="D1568" s="339"/>
      <c r="E1568" s="339"/>
      <c r="F1568" s="388"/>
      <c r="G1568" s="339"/>
      <c r="H1568" s="339"/>
      <c r="I1568" s="339"/>
      <c r="J1568" s="339"/>
      <c r="K1568" s="339"/>
      <c r="L1568" s="339"/>
      <c r="M1568" s="339"/>
      <c r="N1568" s="339"/>
      <c r="O1568" s="339"/>
      <c r="P1568" s="339"/>
    </row>
    <row r="1569" spans="1:16" hidden="1">
      <c r="A1569" s="339"/>
      <c r="B1569" s="339"/>
      <c r="C1569" s="339"/>
      <c r="D1569" s="339"/>
      <c r="E1569" s="339"/>
      <c r="F1569" s="388"/>
      <c r="G1569" s="339"/>
      <c r="H1569" s="339"/>
      <c r="I1569" s="339"/>
      <c r="J1569" s="339"/>
      <c r="K1569" s="339"/>
      <c r="L1569" s="339"/>
      <c r="M1569" s="339"/>
      <c r="N1569" s="339"/>
      <c r="O1569" s="339"/>
      <c r="P1569" s="339"/>
    </row>
    <row r="1570" spans="1:16" hidden="1">
      <c r="A1570" s="339"/>
      <c r="B1570" s="339"/>
      <c r="C1570" s="339"/>
      <c r="D1570" s="339"/>
      <c r="E1570" s="339"/>
      <c r="F1570" s="388"/>
      <c r="G1570" s="339"/>
      <c r="H1570" s="339"/>
      <c r="I1570" s="339"/>
      <c r="J1570" s="339"/>
      <c r="K1570" s="339"/>
      <c r="L1570" s="339"/>
      <c r="M1570" s="339"/>
      <c r="N1570" s="339"/>
      <c r="O1570" s="339"/>
      <c r="P1570" s="339"/>
    </row>
    <row r="1571" spans="1:16" hidden="1">
      <c r="A1571" s="339"/>
      <c r="B1571" s="339"/>
      <c r="C1571" s="339"/>
      <c r="D1571" s="339"/>
      <c r="E1571" s="339"/>
      <c r="F1571" s="388"/>
      <c r="G1571" s="339"/>
      <c r="H1571" s="339"/>
      <c r="I1571" s="339"/>
      <c r="J1571" s="339"/>
      <c r="K1571" s="339"/>
      <c r="L1571" s="339"/>
      <c r="M1571" s="339"/>
      <c r="N1571" s="339"/>
      <c r="O1571" s="339"/>
      <c r="P1571" s="339"/>
    </row>
    <row r="1572" spans="1:16" hidden="1">
      <c r="A1572" s="339"/>
      <c r="B1572" s="339"/>
      <c r="C1572" s="339"/>
      <c r="D1572" s="339"/>
      <c r="E1572" s="339"/>
      <c r="F1572" s="388"/>
      <c r="G1572" s="339"/>
      <c r="H1572" s="339"/>
      <c r="I1572" s="339"/>
      <c r="J1572" s="339"/>
      <c r="K1572" s="339"/>
      <c r="L1572" s="339"/>
      <c r="M1572" s="339"/>
      <c r="N1572" s="339"/>
      <c r="O1572" s="339"/>
      <c r="P1572" s="339"/>
    </row>
    <row r="1573" spans="1:16" hidden="1">
      <c r="A1573" s="339"/>
      <c r="B1573" s="339"/>
      <c r="C1573" s="339"/>
      <c r="D1573" s="339"/>
      <c r="E1573" s="339"/>
      <c r="F1573" s="388"/>
      <c r="G1573" s="339"/>
      <c r="H1573" s="339"/>
      <c r="I1573" s="339"/>
      <c r="J1573" s="339"/>
      <c r="K1573" s="339"/>
      <c r="L1573" s="339"/>
      <c r="M1573" s="339"/>
      <c r="N1573" s="339"/>
      <c r="O1573" s="339"/>
      <c r="P1573" s="339"/>
    </row>
    <row r="1574" spans="1:16" hidden="1">
      <c r="A1574" s="339"/>
      <c r="B1574" s="339"/>
      <c r="C1574" s="339"/>
      <c r="D1574" s="339"/>
      <c r="E1574" s="339"/>
      <c r="F1574" s="388"/>
      <c r="G1574" s="339"/>
      <c r="H1574" s="339"/>
      <c r="I1574" s="339"/>
      <c r="J1574" s="339"/>
      <c r="K1574" s="339"/>
      <c r="L1574" s="339"/>
      <c r="M1574" s="339"/>
      <c r="N1574" s="339"/>
      <c r="O1574" s="339"/>
      <c r="P1574" s="339"/>
    </row>
    <row r="1575" spans="1:16" hidden="1">
      <c r="A1575" s="339"/>
      <c r="B1575" s="339"/>
      <c r="C1575" s="339"/>
      <c r="D1575" s="339"/>
      <c r="E1575" s="339"/>
      <c r="F1575" s="388"/>
      <c r="G1575" s="339"/>
      <c r="H1575" s="339"/>
      <c r="I1575" s="339"/>
      <c r="J1575" s="339"/>
      <c r="K1575" s="339"/>
      <c r="L1575" s="339"/>
      <c r="M1575" s="339"/>
      <c r="N1575" s="339"/>
      <c r="O1575" s="339"/>
      <c r="P1575" s="339"/>
    </row>
    <row r="1576" spans="1:16" hidden="1">
      <c r="A1576" s="339"/>
      <c r="B1576" s="339"/>
      <c r="C1576" s="339"/>
      <c r="D1576" s="339"/>
      <c r="E1576" s="339"/>
      <c r="F1576" s="388"/>
      <c r="G1576" s="339"/>
      <c r="H1576" s="339"/>
      <c r="I1576" s="339"/>
      <c r="J1576" s="339"/>
      <c r="K1576" s="339"/>
      <c r="L1576" s="339"/>
      <c r="M1576" s="339"/>
      <c r="N1576" s="339"/>
      <c r="O1576" s="339"/>
      <c r="P1576" s="339"/>
    </row>
    <row r="1577" spans="1:16" hidden="1">
      <c r="A1577" s="339"/>
      <c r="B1577" s="339"/>
      <c r="C1577" s="339"/>
      <c r="D1577" s="339"/>
      <c r="E1577" s="339"/>
      <c r="F1577" s="388"/>
      <c r="G1577" s="339"/>
      <c r="H1577" s="339"/>
      <c r="I1577" s="339"/>
      <c r="J1577" s="339"/>
      <c r="K1577" s="339"/>
      <c r="L1577" s="339"/>
      <c r="M1577" s="339"/>
      <c r="N1577" s="339"/>
      <c r="O1577" s="339"/>
      <c r="P1577" s="339"/>
    </row>
    <row r="1578" spans="1:16" hidden="1">
      <c r="A1578" s="339"/>
      <c r="B1578" s="339"/>
      <c r="C1578" s="339"/>
      <c r="D1578" s="339"/>
      <c r="E1578" s="339"/>
      <c r="F1578" s="388"/>
      <c r="G1578" s="339"/>
      <c r="H1578" s="339"/>
      <c r="I1578" s="339"/>
      <c r="J1578" s="339"/>
      <c r="K1578" s="339"/>
      <c r="L1578" s="339"/>
      <c r="M1578" s="339"/>
      <c r="N1578" s="339"/>
      <c r="O1578" s="339"/>
      <c r="P1578" s="339"/>
    </row>
    <row r="1579" spans="1:16" hidden="1">
      <c r="A1579" s="339"/>
      <c r="B1579" s="339"/>
      <c r="C1579" s="339"/>
      <c r="D1579" s="339"/>
      <c r="E1579" s="339"/>
      <c r="F1579" s="388"/>
      <c r="G1579" s="339"/>
      <c r="H1579" s="339"/>
      <c r="I1579" s="339"/>
      <c r="J1579" s="339"/>
      <c r="K1579" s="339"/>
      <c r="L1579" s="339"/>
      <c r="M1579" s="339"/>
      <c r="N1579" s="339"/>
      <c r="O1579" s="339"/>
      <c r="P1579" s="339"/>
    </row>
    <row r="1580" spans="1:16" hidden="1">
      <c r="A1580" s="339"/>
      <c r="B1580" s="339"/>
      <c r="C1580" s="339"/>
      <c r="D1580" s="339"/>
      <c r="E1580" s="339"/>
      <c r="F1580" s="388"/>
      <c r="G1580" s="339"/>
      <c r="H1580" s="339"/>
      <c r="I1580" s="339"/>
      <c r="J1580" s="339"/>
      <c r="K1580" s="339"/>
      <c r="L1580" s="339"/>
      <c r="M1580" s="339"/>
      <c r="N1580" s="339"/>
      <c r="O1580" s="339"/>
      <c r="P1580" s="339"/>
    </row>
    <row r="1581" spans="1:16" hidden="1">
      <c r="A1581" s="339"/>
      <c r="B1581" s="339"/>
      <c r="C1581" s="339"/>
      <c r="D1581" s="339"/>
      <c r="E1581" s="339"/>
      <c r="F1581" s="388"/>
      <c r="G1581" s="339"/>
      <c r="H1581" s="339"/>
      <c r="I1581" s="339"/>
      <c r="J1581" s="339"/>
      <c r="K1581" s="339"/>
      <c r="L1581" s="339"/>
      <c r="M1581" s="339"/>
      <c r="N1581" s="339"/>
      <c r="O1581" s="339"/>
      <c r="P1581" s="339"/>
    </row>
    <row r="1582" spans="1:16" hidden="1">
      <c r="A1582" s="339"/>
      <c r="B1582" s="339"/>
      <c r="C1582" s="339"/>
      <c r="D1582" s="339"/>
      <c r="E1582" s="339"/>
      <c r="F1582" s="388"/>
      <c r="G1582" s="339"/>
      <c r="H1582" s="339"/>
      <c r="I1582" s="339"/>
      <c r="J1582" s="339"/>
      <c r="K1582" s="339"/>
      <c r="L1582" s="339"/>
      <c r="M1582" s="339"/>
      <c r="N1582" s="339"/>
      <c r="O1582" s="339"/>
      <c r="P1582" s="339"/>
    </row>
    <row r="1583" spans="1:16" hidden="1">
      <c r="A1583" s="339"/>
      <c r="B1583" s="339"/>
      <c r="C1583" s="339"/>
      <c r="D1583" s="339"/>
      <c r="E1583" s="339"/>
      <c r="F1583" s="388"/>
      <c r="G1583" s="339"/>
      <c r="H1583" s="339"/>
      <c r="I1583" s="339"/>
      <c r="J1583" s="339"/>
      <c r="K1583" s="339"/>
      <c r="L1583" s="339"/>
      <c r="M1583" s="339"/>
      <c r="N1583" s="339"/>
      <c r="O1583" s="339"/>
      <c r="P1583" s="339"/>
    </row>
    <row r="1584" spans="1:16" hidden="1">
      <c r="A1584" s="339"/>
      <c r="B1584" s="339"/>
      <c r="C1584" s="339"/>
      <c r="D1584" s="339"/>
      <c r="E1584" s="339"/>
      <c r="F1584" s="388"/>
      <c r="G1584" s="339"/>
      <c r="H1584" s="339"/>
      <c r="I1584" s="339"/>
      <c r="J1584" s="339"/>
      <c r="K1584" s="339"/>
      <c r="L1584" s="339"/>
      <c r="M1584" s="339"/>
      <c r="N1584" s="339"/>
      <c r="O1584" s="339"/>
      <c r="P1584" s="339"/>
    </row>
    <row r="1585" spans="1:16" hidden="1">
      <c r="A1585" s="339"/>
      <c r="B1585" s="339"/>
      <c r="C1585" s="339"/>
      <c r="D1585" s="339"/>
      <c r="E1585" s="339"/>
      <c r="F1585" s="388"/>
      <c r="G1585" s="339"/>
      <c r="H1585" s="339"/>
      <c r="I1585" s="339"/>
      <c r="J1585" s="339"/>
      <c r="K1585" s="339"/>
      <c r="L1585" s="339"/>
      <c r="M1585" s="339"/>
      <c r="N1585" s="339"/>
      <c r="O1585" s="339"/>
      <c r="P1585" s="339"/>
    </row>
    <row r="1586" spans="1:16" hidden="1">
      <c r="A1586" s="339"/>
      <c r="B1586" s="339"/>
      <c r="C1586" s="339"/>
      <c r="D1586" s="339"/>
      <c r="E1586" s="339"/>
      <c r="F1586" s="388"/>
      <c r="G1586" s="339"/>
      <c r="H1586" s="339"/>
      <c r="I1586" s="339"/>
      <c r="J1586" s="339"/>
      <c r="K1586" s="339"/>
      <c r="L1586" s="339"/>
      <c r="M1586" s="339"/>
      <c r="N1586" s="339"/>
      <c r="O1586" s="339"/>
      <c r="P1586" s="339"/>
    </row>
    <row r="1587" spans="1:16" hidden="1">
      <c r="A1587" s="339"/>
      <c r="B1587" s="339"/>
      <c r="C1587" s="339"/>
      <c r="D1587" s="339"/>
      <c r="E1587" s="339"/>
      <c r="F1587" s="388"/>
      <c r="G1587" s="339"/>
      <c r="H1587" s="339"/>
      <c r="I1587" s="339"/>
      <c r="J1587" s="339"/>
      <c r="K1587" s="339"/>
      <c r="L1587" s="339"/>
      <c r="M1587" s="339"/>
      <c r="N1587" s="339"/>
      <c r="O1587" s="339"/>
      <c r="P1587" s="339"/>
    </row>
    <row r="1588" spans="1:16" hidden="1">
      <c r="A1588" s="339"/>
      <c r="B1588" s="339"/>
      <c r="C1588" s="339"/>
      <c r="D1588" s="339"/>
      <c r="E1588" s="339"/>
      <c r="F1588" s="388"/>
      <c r="G1588" s="339"/>
      <c r="H1588" s="339"/>
      <c r="I1588" s="339"/>
      <c r="J1588" s="339"/>
      <c r="K1588" s="339"/>
      <c r="L1588" s="339"/>
      <c r="M1588" s="339"/>
      <c r="N1588" s="339"/>
      <c r="O1588" s="339"/>
      <c r="P1588" s="339"/>
    </row>
    <row r="1589" spans="1:16" hidden="1">
      <c r="A1589" s="339"/>
      <c r="B1589" s="339"/>
      <c r="C1589" s="339"/>
      <c r="D1589" s="339"/>
      <c r="E1589" s="339"/>
      <c r="F1589" s="388"/>
      <c r="G1589" s="339"/>
      <c r="H1589" s="339"/>
      <c r="I1589" s="339"/>
      <c r="J1589" s="339"/>
      <c r="K1589" s="339"/>
      <c r="L1589" s="339"/>
      <c r="M1589" s="339"/>
      <c r="N1589" s="339"/>
      <c r="O1589" s="339"/>
      <c r="P1589" s="339"/>
    </row>
    <row r="1590" spans="1:16" hidden="1">
      <c r="A1590" s="339"/>
      <c r="B1590" s="339"/>
      <c r="C1590" s="339"/>
      <c r="D1590" s="339"/>
      <c r="E1590" s="339"/>
      <c r="F1590" s="388"/>
      <c r="G1590" s="339"/>
      <c r="H1590" s="339"/>
      <c r="I1590" s="339"/>
      <c r="J1590" s="339"/>
      <c r="K1590" s="339"/>
      <c r="L1590" s="339"/>
      <c r="M1590" s="339"/>
      <c r="N1590" s="339"/>
      <c r="O1590" s="339"/>
      <c r="P1590" s="339"/>
    </row>
    <row r="1591" spans="1:16" hidden="1">
      <c r="A1591" s="339"/>
      <c r="B1591" s="339"/>
      <c r="C1591" s="339"/>
      <c r="D1591" s="339"/>
      <c r="E1591" s="339"/>
      <c r="F1591" s="388"/>
      <c r="G1591" s="339"/>
      <c r="H1591" s="339"/>
      <c r="I1591" s="339"/>
      <c r="J1591" s="339"/>
      <c r="K1591" s="339"/>
      <c r="L1591" s="339"/>
      <c r="M1591" s="339"/>
      <c r="N1591" s="339"/>
      <c r="O1591" s="339"/>
      <c r="P1591" s="339"/>
    </row>
    <row r="1592" spans="1:16" hidden="1">
      <c r="A1592" s="339"/>
      <c r="B1592" s="339"/>
      <c r="C1592" s="339"/>
      <c r="D1592" s="339"/>
      <c r="E1592" s="339"/>
      <c r="F1592" s="388"/>
      <c r="G1592" s="339"/>
      <c r="H1592" s="339"/>
      <c r="I1592" s="339"/>
      <c r="J1592" s="339"/>
      <c r="K1592" s="339"/>
      <c r="L1592" s="339"/>
      <c r="M1592" s="339"/>
      <c r="N1592" s="339"/>
      <c r="O1592" s="339"/>
      <c r="P1592" s="339"/>
    </row>
    <row r="1593" spans="1:16" hidden="1">
      <c r="A1593" s="339"/>
      <c r="B1593" s="339"/>
      <c r="C1593" s="339"/>
      <c r="D1593" s="339"/>
      <c r="E1593" s="339"/>
      <c r="F1593" s="388"/>
      <c r="G1593" s="339"/>
      <c r="H1593" s="339"/>
      <c r="I1593" s="339"/>
      <c r="J1593" s="339"/>
      <c r="K1593" s="339"/>
      <c r="L1593" s="339"/>
      <c r="M1593" s="339"/>
      <c r="N1593" s="339"/>
      <c r="O1593" s="339"/>
      <c r="P1593" s="339"/>
    </row>
    <row r="1594" spans="1:16" hidden="1">
      <c r="A1594" s="339"/>
      <c r="B1594" s="339"/>
      <c r="C1594" s="339"/>
      <c r="D1594" s="339"/>
      <c r="E1594" s="339"/>
      <c r="F1594" s="388"/>
      <c r="G1594" s="339"/>
      <c r="H1594" s="339"/>
      <c r="I1594" s="339"/>
      <c r="J1594" s="339"/>
      <c r="K1594" s="339"/>
      <c r="L1594" s="339"/>
      <c r="M1594" s="339"/>
      <c r="N1594" s="339"/>
      <c r="O1594" s="339"/>
      <c r="P1594" s="339"/>
    </row>
    <row r="1595" spans="1:16" hidden="1">
      <c r="A1595" s="339"/>
      <c r="B1595" s="339"/>
      <c r="C1595" s="339"/>
      <c r="D1595" s="339"/>
      <c r="E1595" s="339"/>
      <c r="F1595" s="388"/>
      <c r="G1595" s="339"/>
      <c r="H1595" s="339"/>
      <c r="I1595" s="339"/>
      <c r="J1595" s="339"/>
      <c r="K1595" s="339"/>
      <c r="L1595" s="339"/>
      <c r="M1595" s="339"/>
      <c r="N1595" s="339"/>
      <c r="O1595" s="339"/>
      <c r="P1595" s="339"/>
    </row>
    <row r="1596" spans="1:16" hidden="1">
      <c r="E1596" s="339"/>
      <c r="F1596" s="388"/>
      <c r="G1596" s="339"/>
      <c r="H1596" s="339"/>
      <c r="I1596" s="339"/>
      <c r="J1596" s="339"/>
      <c r="K1596" s="339"/>
      <c r="L1596" s="339"/>
      <c r="M1596" s="339"/>
      <c r="N1596" s="339"/>
      <c r="O1596" s="339"/>
      <c r="P1596" s="339"/>
    </row>
    <row r="1597" spans="1:16"/>
    <row r="1598" spans="1:16"/>
    <row r="1599" spans="1:16"/>
    <row r="1600" spans="1:16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</sheetData>
  <conditionalFormatting sqref="F87">
    <cfRule type="cellIs" dxfId="19" priority="7" operator="lessThan">
      <formula>0</formula>
    </cfRule>
  </conditionalFormatting>
  <conditionalFormatting sqref="F93">
    <cfRule type="cellIs" dxfId="18" priority="9" operator="lessThan">
      <formula>0</formula>
    </cfRule>
  </conditionalFormatting>
  <conditionalFormatting sqref="F100">
    <cfRule type="cellIs" dxfId="17" priority="8" operator="lessThan">
      <formula>0</formula>
    </cfRule>
  </conditionalFormatting>
  <conditionalFormatting sqref="F468">
    <cfRule type="cellIs" dxfId="16" priority="4" operator="lessThan">
      <formula>0</formula>
    </cfRule>
  </conditionalFormatting>
  <conditionalFormatting sqref="F474">
    <cfRule type="cellIs" dxfId="15" priority="6" operator="lessThan">
      <formula>0</formula>
    </cfRule>
  </conditionalFormatting>
  <conditionalFormatting sqref="F481">
    <cfRule type="cellIs" dxfId="14" priority="5" operator="lessThan">
      <formula>0</formula>
    </cfRule>
  </conditionalFormatting>
  <conditionalFormatting sqref="F603">
    <cfRule type="cellIs" dxfId="13" priority="1" operator="lessThan">
      <formula>0</formula>
    </cfRule>
  </conditionalFormatting>
  <conditionalFormatting sqref="F609">
    <cfRule type="cellIs" dxfId="12" priority="3" operator="lessThan">
      <formula>0</formula>
    </cfRule>
  </conditionalFormatting>
  <conditionalFormatting sqref="F616">
    <cfRule type="cellIs" dxfId="11" priority="2" operator="lessThan">
      <formula>0</formula>
    </cfRule>
  </conditionalFormatting>
  <conditionalFormatting sqref="J3:V3">
    <cfRule type="cellIs" dxfId="10" priority="10" operator="equal">
      <formula>"Post-Fcst"</formula>
    </cfRule>
    <cfRule type="cellIs" dxfId="9" priority="11" operator="equal">
      <formula>"Forecast"</formula>
    </cfRule>
    <cfRule type="cellIs" dxfId="8" priority="12" operator="equal">
      <formula>"Pre Fcst"</formula>
    </cfRule>
  </conditionalFormatting>
  <printOptions headings="1"/>
  <pageMargins left="0.70866141732283472" right="0.70866141732283472" top="0.74803149606299213" bottom="0.74803149606299213" header="0.31496062992125984" footer="0.31496062992125984"/>
  <pageSetup paperSize="9" scale="39" fitToHeight="0" orientation="landscape" blackAndWhite="1" r:id="rId1"/>
  <ignoredErrors>
    <ignoredError sqref="F152 G419 G472 G554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69dcc24-7302-4e48-8aa3-85555baf49fc">
      <Terms xmlns="http://schemas.microsoft.com/office/infopath/2007/PartnerControls"/>
    </lcf76f155ced4ddcb4097134ff3c332f>
    <TaxCatchAll xmlns="7041854e-4853-44f9-9e63-23b7acad5461" xsi:nil="true"/>
    <SharedWithUsers xmlns="4f13b5b2-86da-48b4-aad2-2dc7c868eca7">
      <UserInfo>
        <DisplayName>Colin Green</DisplayName>
        <AccountId>12</AccountId>
        <AccountType/>
      </UserInfo>
      <UserInfo>
        <DisplayName>Shivani Lad</DisplayName>
        <AccountId>100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FF4A77AAF1F0488166303C9031F8F1" ma:contentTypeVersion="14" ma:contentTypeDescription="Create a new document." ma:contentTypeScope="" ma:versionID="acfabd464fedef1f8fa51bc253838e81">
  <xsd:schema xmlns:xsd="http://www.w3.org/2001/XMLSchema" xmlns:xs="http://www.w3.org/2001/XMLSchema" xmlns:p="http://schemas.microsoft.com/office/2006/metadata/properties" xmlns:ns2="169dcc24-7302-4e48-8aa3-85555baf49fc" xmlns:ns3="7041854e-4853-44f9-9e63-23b7acad5461" xmlns:ns4="4f13b5b2-86da-48b4-aad2-2dc7c868eca7" targetNamespace="http://schemas.microsoft.com/office/2006/metadata/properties" ma:root="true" ma:fieldsID="c665b38b6a3f537ccf262c3440d6ab8c" ns2:_="" ns3:_="" ns4:_="">
    <xsd:import namespace="169dcc24-7302-4e48-8aa3-85555baf49fc"/>
    <xsd:import namespace="7041854e-4853-44f9-9e63-23b7acad5461"/>
    <xsd:import namespace="4f13b5b2-86da-48b4-aad2-2dc7c868ec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9dcc24-7302-4e48-8aa3-85555baf49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3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e0e5cfab-624c-4e44-8ff4-7cd112c8ab7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41854e-4853-44f9-9e63-23b7acad5461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82c8bb73-2ac7-411c-b488-9ea254809c00}" ma:internalName="TaxCatchAll" ma:showField="CatchAllData" ma:web="4f13b5b2-86da-48b4-aad2-2dc7c868eca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13b5b2-86da-48b4-aad2-2dc7c868eca7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230E648-5F72-4E6B-86AC-443C6823BB53}">
  <ds:schemaRefs>
    <ds:schemaRef ds:uri="http://purl.org/dc/dcmitype/"/>
    <ds:schemaRef ds:uri="7041854e-4853-44f9-9e63-23b7acad5461"/>
    <ds:schemaRef ds:uri="http://schemas.microsoft.com/office/2006/documentManagement/types"/>
    <ds:schemaRef ds:uri="http://purl.org/dc/elements/1.1/"/>
    <ds:schemaRef ds:uri="http://purl.org/dc/terms/"/>
    <ds:schemaRef ds:uri="http://schemas.microsoft.com/office/2006/metadata/properties"/>
    <ds:schemaRef ds:uri="169dcc24-7302-4e48-8aa3-85555baf49fc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4f13b5b2-86da-48b4-aad2-2dc7c868eca7"/>
  </ds:schemaRefs>
</ds:datastoreItem>
</file>

<file path=customXml/itemProps2.xml><?xml version="1.0" encoding="utf-8"?>
<ds:datastoreItem xmlns:ds="http://schemas.openxmlformats.org/officeDocument/2006/customXml" ds:itemID="{415D4EB9-B17B-4655-BD07-29949ABE671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130267F-6799-469F-AA26-33F1EFDD86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69dcc24-7302-4e48-8aa3-85555baf49fc"/>
    <ds:schemaRef ds:uri="7041854e-4853-44f9-9e63-23b7acad5461"/>
    <ds:schemaRef ds:uri="4f13b5b2-86da-48b4-aad2-2dc7c868ec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Cover</vt:lpstr>
      <vt:lpstr>Instructions</vt:lpstr>
      <vt:lpstr>Model formatting</vt:lpstr>
      <vt:lpstr>ToC</vt:lpstr>
      <vt:lpstr>InputB</vt:lpstr>
      <vt:lpstr>InputsR</vt:lpstr>
      <vt:lpstr>InputsC</vt:lpstr>
      <vt:lpstr>Time</vt:lpstr>
      <vt:lpstr>CalcTiming Adjusted</vt:lpstr>
      <vt:lpstr>Outputs</vt:lpstr>
      <vt:lpstr>Checks</vt:lpstr>
      <vt:lpstr>DO NOT USE --&gt;</vt:lpstr>
      <vt:lpstr>Solution Partnerships</vt:lpstr>
      <vt:lpstr>Unspent Allowance</vt:lpstr>
      <vt:lpstr>Discount Rate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2023-07-26T14:16:23Z</dcterms:created>
  <dcterms:modified xsi:type="dcterms:W3CDTF">2023-10-26T14:34:05Z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0x010100A0FF4A77AAF1F0488166303C9031F8F1</vt:lpwstr>
  </property>
  <property fmtid="{D5CDD505-2E9C-101B-9397-08002B2CF9AE}" pid="3" name="MediaServiceImageTags">
    <vt:lpwstr/>
  </property>
</Properties>
</file>